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esktop\"/>
    </mc:Choice>
  </mc:AlternateContent>
  <workbookProtection workbookAlgorithmName="SHA-512" workbookHashValue="+kw4iwkGhT31UqYf2q0yyYhZQ7VAsjQCI39mFlKFKqSLm687sZoEMJqxZTBTL9xioI9jIV11D2/PZsuvrVWIcw==" workbookSaltValue="EjOeHIrHv/VOkteEHfDqFQ==" workbookSpinCount="100000" lockStructure="1"/>
  <bookViews>
    <workbookView xWindow="0" yWindow="0" windowWidth="21570" windowHeight="8085" activeTab="3"/>
  </bookViews>
  <sheets>
    <sheet name="12 MESES" sheetId="1" r:id="rId1"/>
    <sheet name="24 MESES" sheetId="2" r:id="rId2"/>
    <sheet name="36 MESES" sheetId="3" r:id="rId3"/>
    <sheet name="48 MESES" sheetId="4" r:id="rId4"/>
  </sheets>
  <definedNames>
    <definedName name="_xlnm.Print_Area" localSheetId="0">'12 MESES'!$A$1:$H$25</definedName>
    <definedName name="_xlnm.Print_Area" localSheetId="1">'24 MESES'!$A$1:$H$38</definedName>
    <definedName name="_xlnm.Print_Area" localSheetId="2">'36 MESES'!$A$1:$H$49</definedName>
    <definedName name="_xlnm.Print_Area" localSheetId="3">'48 MESES'!$A$1:$H$61</definedName>
    <definedName name="Z_D74203C3_A5C7_487B_948E_CE4F6D58EFB1_.wvu.Cols" localSheetId="0" hidden="1">'12 MESES'!$I:$K</definedName>
    <definedName name="Z_D74203C3_A5C7_487B_948E_CE4F6D58EFB1_.wvu.Cols" localSheetId="1" hidden="1">'24 MESES'!$I:$K</definedName>
    <definedName name="Z_D74203C3_A5C7_487B_948E_CE4F6D58EFB1_.wvu.Cols" localSheetId="2" hidden="1">'36 MESES'!$I:$K</definedName>
    <definedName name="Z_D74203C3_A5C7_487B_948E_CE4F6D58EFB1_.wvu.Cols" localSheetId="3" hidden="1">'48 MESES'!$I:$K</definedName>
    <definedName name="Z_D74203C3_A5C7_487B_948E_CE4F6D58EFB1_.wvu.PrintArea" localSheetId="0" hidden="1">'12 MESES'!$A$1:$H$25</definedName>
    <definedName name="Z_D74203C3_A5C7_487B_948E_CE4F6D58EFB1_.wvu.PrintArea" localSheetId="1" hidden="1">'24 MESES'!$A$1:$H$38</definedName>
    <definedName name="Z_D74203C3_A5C7_487B_948E_CE4F6D58EFB1_.wvu.PrintArea" localSheetId="2" hidden="1">'36 MESES'!$A$1:$H$49</definedName>
    <definedName name="Z_D74203C3_A5C7_487B_948E_CE4F6D58EFB1_.wvu.PrintArea" localSheetId="3" hidden="1">'48 MESES'!$A$1:$H$61</definedName>
  </definedNames>
  <calcPr calcId="162913"/>
  <customWorkbookViews>
    <customWorkbookView name="TOSHIBA - Vista personalizada" guid="{D74203C3-A5C7-487B-948E-CE4F6D58EFB1}" mergeInterval="0" personalView="1" maximized="1" xWindow="-8" yWindow="-8" windowWidth="1040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2" l="1"/>
  <c r="B6" i="3" s="1"/>
  <c r="B6" i="4" s="1"/>
  <c r="B4" i="2"/>
  <c r="B4" i="3" s="1"/>
  <c r="B5" i="2"/>
  <c r="I4" i="2" l="1"/>
  <c r="I5" i="2" s="1"/>
  <c r="I6" i="2" s="1"/>
  <c r="K6" i="2" s="1"/>
  <c r="B5" i="3"/>
  <c r="C9" i="2"/>
  <c r="I4" i="1"/>
  <c r="I5" i="1" s="1"/>
  <c r="I6" i="1" s="1"/>
  <c r="E9" i="1" s="1"/>
  <c r="E9" i="2" l="1"/>
  <c r="F9" i="2" s="1"/>
  <c r="B5" i="4"/>
  <c r="I4" i="4" s="1"/>
  <c r="I5" i="4" s="1"/>
  <c r="I6" i="4" s="1"/>
  <c r="K6" i="4" s="1"/>
  <c r="I4" i="3"/>
  <c r="I5" i="3" s="1"/>
  <c r="I6" i="3" s="1"/>
  <c r="B4" i="4"/>
  <c r="C9" i="3"/>
  <c r="K6" i="1"/>
  <c r="G5" i="1" s="1"/>
  <c r="G10" i="1" s="1"/>
  <c r="G5" i="4" l="1"/>
  <c r="G10" i="4" s="1"/>
  <c r="E9" i="3"/>
  <c r="F9" i="3" s="1"/>
  <c r="K6" i="3"/>
  <c r="G5" i="3" s="1"/>
  <c r="G10" i="3" s="1"/>
  <c r="C9" i="4"/>
  <c r="E9" i="4"/>
  <c r="G11" i="1"/>
  <c r="G13" i="1"/>
  <c r="G15" i="1"/>
  <c r="G17" i="1"/>
  <c r="G19" i="1"/>
  <c r="G9" i="1"/>
  <c r="G12" i="1"/>
  <c r="G14" i="1"/>
  <c r="G16" i="1"/>
  <c r="G18" i="1"/>
  <c r="G20" i="1"/>
  <c r="G12" i="3" l="1"/>
  <c r="G20" i="3"/>
  <c r="G49" i="4"/>
  <c r="G33" i="4"/>
  <c r="G54" i="4"/>
  <c r="G38" i="4"/>
  <c r="G22" i="4"/>
  <c r="G13" i="4"/>
  <c r="G35" i="4"/>
  <c r="G24" i="4"/>
  <c r="G52" i="4"/>
  <c r="G20" i="4"/>
  <c r="G45" i="4"/>
  <c r="G34" i="4"/>
  <c r="G18" i="4"/>
  <c r="G43" i="4"/>
  <c r="G27" i="4"/>
  <c r="G48" i="4"/>
  <c r="G32" i="4"/>
  <c r="G16" i="4"/>
  <c r="G19" i="4"/>
  <c r="G56" i="4"/>
  <c r="G17" i="4"/>
  <c r="G47" i="4"/>
  <c r="G50" i="4"/>
  <c r="G25" i="4"/>
  <c r="G55" i="4"/>
  <c r="G51" i="4"/>
  <c r="G40" i="4"/>
  <c r="G31" i="4"/>
  <c r="G36" i="4"/>
  <c r="G29" i="4"/>
  <c r="G41" i="4"/>
  <c r="G46" i="4"/>
  <c r="G30" i="4"/>
  <c r="G14" i="4"/>
  <c r="G11" i="4"/>
  <c r="G39" i="4"/>
  <c r="G23" i="4"/>
  <c r="G44" i="4"/>
  <c r="G28" i="4"/>
  <c r="G12" i="4"/>
  <c r="G53" i="4"/>
  <c r="G37" i="4"/>
  <c r="G21" i="4"/>
  <c r="G42" i="4"/>
  <c r="G26" i="4"/>
  <c r="G9" i="4"/>
  <c r="G58" i="4" s="1"/>
  <c r="G9" i="3"/>
  <c r="D9" i="3" s="1"/>
  <c r="G19" i="3"/>
  <c r="G15" i="4"/>
  <c r="G29" i="3"/>
  <c r="G40" i="3"/>
  <c r="G38" i="3"/>
  <c r="G24" i="3"/>
  <c r="G22" i="3"/>
  <c r="G31" i="3"/>
  <c r="G17" i="3"/>
  <c r="G43" i="3"/>
  <c r="G16" i="3"/>
  <c r="G15" i="3"/>
  <c r="G34" i="3"/>
  <c r="G41" i="3"/>
  <c r="G25" i="3"/>
  <c r="G36" i="3"/>
  <c r="G27" i="3"/>
  <c r="G13" i="3"/>
  <c r="G32" i="3"/>
  <c r="G39" i="3"/>
  <c r="G23" i="3"/>
  <c r="G11" i="3"/>
  <c r="G44" i="3"/>
  <c r="G28" i="3"/>
  <c r="G35" i="3"/>
  <c r="G18" i="3"/>
  <c r="G30" i="3"/>
  <c r="G37" i="3"/>
  <c r="G21" i="3"/>
  <c r="G42" i="3"/>
  <c r="G26" i="3"/>
  <c r="G33" i="3"/>
  <c r="G14" i="3"/>
  <c r="G22" i="1"/>
  <c r="F9" i="4"/>
  <c r="C9" i="1"/>
  <c r="D9" i="4" l="1"/>
  <c r="G46" i="3"/>
  <c r="J10" i="3"/>
  <c r="H9" i="3"/>
  <c r="C10" i="3" s="1"/>
  <c r="E10" i="3" s="1"/>
  <c r="F10" i="3" s="1"/>
  <c r="J10" i="4"/>
  <c r="H9" i="4"/>
  <c r="C10" i="4" s="1"/>
  <c r="E10" i="4" s="1"/>
  <c r="F9" i="1"/>
  <c r="D9" i="1" l="1"/>
  <c r="F10" i="4"/>
  <c r="D10" i="3"/>
  <c r="H10" i="3" l="1"/>
  <c r="C11" i="3" s="1"/>
  <c r="E11" i="3" s="1"/>
  <c r="D10" i="4"/>
  <c r="J10" i="1"/>
  <c r="H9" i="1"/>
  <c r="C10" i="1" s="1"/>
  <c r="E10" i="1" s="1"/>
  <c r="F10" i="1" l="1"/>
  <c r="H10" i="4"/>
  <c r="C11" i="4" s="1"/>
  <c r="E11" i="4" s="1"/>
  <c r="F11" i="3"/>
  <c r="F11" i="4" l="1"/>
  <c r="D10" i="1"/>
  <c r="D11" i="3"/>
  <c r="H11" i="3" l="1"/>
  <c r="C12" i="3" s="1"/>
  <c r="E12" i="3" s="1"/>
  <c r="F12" i="3" s="1"/>
  <c r="H10" i="1"/>
  <c r="C11" i="1" s="1"/>
  <c r="E11" i="1" s="1"/>
  <c r="D11" i="4"/>
  <c r="F11" i="1" l="1"/>
  <c r="H11" i="4"/>
  <c r="C12" i="4" s="1"/>
  <c r="E12" i="4" s="1"/>
  <c r="D12" i="3"/>
  <c r="H12" i="3" l="1"/>
  <c r="C13" i="3" s="1"/>
  <c r="E13" i="3" s="1"/>
  <c r="F13" i="3" s="1"/>
  <c r="D13" i="3" s="1"/>
  <c r="H13" i="3" s="1"/>
  <c r="C14" i="3" s="1"/>
  <c r="E14" i="3" s="1"/>
  <c r="F12" i="4"/>
  <c r="D12" i="4" s="1"/>
  <c r="D11" i="1"/>
  <c r="H12" i="4" l="1"/>
  <c r="C13" i="4" s="1"/>
  <c r="E13" i="4" s="1"/>
  <c r="H11" i="1"/>
  <c r="C12" i="1" s="1"/>
  <c r="E12" i="1" s="1"/>
  <c r="F14" i="3"/>
  <c r="D14" i="3" s="1"/>
  <c r="H14" i="3" s="1"/>
  <c r="C15" i="3" s="1"/>
  <c r="F12" i="1" l="1"/>
  <c r="F13" i="4"/>
  <c r="D13" i="4" s="1"/>
  <c r="H13" i="4" s="1"/>
  <c r="C14" i="4" s="1"/>
  <c r="E14" i="4" s="1"/>
  <c r="E15" i="3"/>
  <c r="F14" i="4" l="1"/>
  <c r="D14" i="4" s="1"/>
  <c r="H14" i="4" s="1"/>
  <c r="C15" i="4" s="1"/>
  <c r="E15" i="4" s="1"/>
  <c r="F15" i="4" s="1"/>
  <c r="D15" i="4" s="1"/>
  <c r="H15" i="4" s="1"/>
  <c r="C16" i="4" s="1"/>
  <c r="D12" i="1"/>
  <c r="F15" i="3"/>
  <c r="D15" i="3" s="1"/>
  <c r="H15" i="3" s="1"/>
  <c r="C16" i="3" s="1"/>
  <c r="H12" i="1" l="1"/>
  <c r="C13" i="1" s="1"/>
  <c r="E13" i="1" s="1"/>
  <c r="F13" i="1" s="1"/>
  <c r="E16" i="3"/>
  <c r="E16" i="4"/>
  <c r="D13" i="1" l="1"/>
  <c r="F16" i="3"/>
  <c r="D16" i="3" s="1"/>
  <c r="H16" i="3" s="1"/>
  <c r="C17" i="3" s="1"/>
  <c r="F16" i="4"/>
  <c r="D16" i="4" s="1"/>
  <c r="H16" i="4" s="1"/>
  <c r="C17" i="4" s="1"/>
  <c r="H13" i="1" l="1"/>
  <c r="C14" i="1" s="1"/>
  <c r="E14" i="1" s="1"/>
  <c r="E17" i="3"/>
  <c r="E17" i="4"/>
  <c r="F14" i="1" l="1"/>
  <c r="F17" i="3"/>
  <c r="D17" i="3" s="1"/>
  <c r="H17" i="3" s="1"/>
  <c r="C18" i="3" s="1"/>
  <c r="F17" i="4"/>
  <c r="D17" i="4" s="1"/>
  <c r="H17" i="4" s="1"/>
  <c r="C18" i="4" s="1"/>
  <c r="D14" i="1" l="1"/>
  <c r="E18" i="3"/>
  <c r="E18" i="4"/>
  <c r="H14" i="1" l="1"/>
  <c r="C15" i="1" s="1"/>
  <c r="E15" i="1" s="1"/>
  <c r="F18" i="3"/>
  <c r="D18" i="3" s="1"/>
  <c r="H18" i="3" s="1"/>
  <c r="C19" i="3" s="1"/>
  <c r="F18" i="4"/>
  <c r="D18" i="4" s="1"/>
  <c r="H18" i="4" s="1"/>
  <c r="C19" i="4" s="1"/>
  <c r="F15" i="1" l="1"/>
  <c r="E19" i="3"/>
  <c r="E19" i="4"/>
  <c r="D15" i="1" l="1"/>
  <c r="F19" i="3"/>
  <c r="D19" i="3" s="1"/>
  <c r="H19" i="3" s="1"/>
  <c r="C20" i="3" s="1"/>
  <c r="F19" i="4"/>
  <c r="D19" i="4" s="1"/>
  <c r="H19" i="4" s="1"/>
  <c r="C20" i="4" s="1"/>
  <c r="H15" i="1" l="1"/>
  <c r="C16" i="1" s="1"/>
  <c r="E16" i="1" s="1"/>
  <c r="E20" i="3"/>
  <c r="E20" i="4"/>
  <c r="F16" i="1" l="1"/>
  <c r="F20" i="3"/>
  <c r="D20" i="3" s="1"/>
  <c r="H20" i="3" s="1"/>
  <c r="C21" i="3" s="1"/>
  <c r="E21" i="3" s="1"/>
  <c r="F21" i="3" s="1"/>
  <c r="D21" i="3" s="1"/>
  <c r="H21" i="3" s="1"/>
  <c r="C22" i="3" s="1"/>
  <c r="E22" i="3" s="1"/>
  <c r="F22" i="3" s="1"/>
  <c r="D22" i="3" s="1"/>
  <c r="H22" i="3" s="1"/>
  <c r="C23" i="3" s="1"/>
  <c r="E23" i="3" s="1"/>
  <c r="F23" i="3" s="1"/>
  <c r="D23" i="3" s="1"/>
  <c r="H23" i="3" s="1"/>
  <c r="C24" i="3" s="1"/>
  <c r="E24" i="3" s="1"/>
  <c r="F24" i="3" s="1"/>
  <c r="D24" i="3" s="1"/>
  <c r="H24" i="3" s="1"/>
  <c r="C25" i="3" s="1"/>
  <c r="E25" i="3" s="1"/>
  <c r="F25" i="3" s="1"/>
  <c r="D25" i="3" s="1"/>
  <c r="H25" i="3" s="1"/>
  <c r="C26" i="3" s="1"/>
  <c r="E26" i="3" s="1"/>
  <c r="F26" i="3" s="1"/>
  <c r="D26" i="3" s="1"/>
  <c r="H26" i="3" s="1"/>
  <c r="C27" i="3" s="1"/>
  <c r="E27" i="3" s="1"/>
  <c r="F27" i="3" s="1"/>
  <c r="D27" i="3" s="1"/>
  <c r="H27" i="3" s="1"/>
  <c r="C28" i="3" s="1"/>
  <c r="E28" i="3" s="1"/>
  <c r="F28" i="3" s="1"/>
  <c r="D28" i="3" s="1"/>
  <c r="H28" i="3" s="1"/>
  <c r="C29" i="3" s="1"/>
  <c r="E29" i="3" s="1"/>
  <c r="F29" i="3" s="1"/>
  <c r="D29" i="3" s="1"/>
  <c r="H29" i="3" s="1"/>
  <c r="C30" i="3" s="1"/>
  <c r="E30" i="3" s="1"/>
  <c r="F30" i="3" s="1"/>
  <c r="D30" i="3" s="1"/>
  <c r="H30" i="3" s="1"/>
  <c r="C31" i="3" s="1"/>
  <c r="E31" i="3" s="1"/>
  <c r="F31" i="3" s="1"/>
  <c r="D31" i="3" s="1"/>
  <c r="H31" i="3" s="1"/>
  <c r="C32" i="3" s="1"/>
  <c r="E32" i="3" s="1"/>
  <c r="F32" i="3" s="1"/>
  <c r="D32" i="3" s="1"/>
  <c r="H32" i="3" s="1"/>
  <c r="C33" i="3" s="1"/>
  <c r="E33" i="3" s="1"/>
  <c r="F33" i="3" s="1"/>
  <c r="D33" i="3" s="1"/>
  <c r="H33" i="3" s="1"/>
  <c r="C34" i="3" s="1"/>
  <c r="E34" i="3" s="1"/>
  <c r="F20" i="4"/>
  <c r="D20" i="4" s="1"/>
  <c r="H20" i="4" s="1"/>
  <c r="C21" i="4" s="1"/>
  <c r="E21" i="4" s="1"/>
  <c r="F21" i="4" s="1"/>
  <c r="D21" i="4" s="1"/>
  <c r="H21" i="4" s="1"/>
  <c r="C22" i="4" s="1"/>
  <c r="E22" i="4" s="1"/>
  <c r="F22" i="4" s="1"/>
  <c r="D22" i="4" s="1"/>
  <c r="H22" i="4" s="1"/>
  <c r="C23" i="4" s="1"/>
  <c r="E23" i="4" s="1"/>
  <c r="F23" i="4" s="1"/>
  <c r="D23" i="4" s="1"/>
  <c r="H23" i="4" s="1"/>
  <c r="C24" i="4" s="1"/>
  <c r="E24" i="4" s="1"/>
  <c r="F24" i="4" s="1"/>
  <c r="D24" i="4" s="1"/>
  <c r="H24" i="4" s="1"/>
  <c r="C25" i="4" s="1"/>
  <c r="E25" i="4" s="1"/>
  <c r="F25" i="4" s="1"/>
  <c r="D25" i="4" s="1"/>
  <c r="H25" i="4" s="1"/>
  <c r="C26" i="4" s="1"/>
  <c r="E26" i="4" s="1"/>
  <c r="F26" i="4" s="1"/>
  <c r="D26" i="4" s="1"/>
  <c r="H26" i="4" s="1"/>
  <c r="C27" i="4" s="1"/>
  <c r="E27" i="4" s="1"/>
  <c r="G5" i="2"/>
  <c r="G17" i="2" s="1"/>
  <c r="G13" i="2" l="1"/>
  <c r="G20" i="2"/>
  <c r="G9" i="2"/>
  <c r="D9" i="2" s="1"/>
  <c r="H9" i="2" s="1"/>
  <c r="C10" i="2" s="1"/>
  <c r="D16" i="1"/>
  <c r="F27" i="4"/>
  <c r="D27" i="4" s="1"/>
  <c r="H27" i="4" s="1"/>
  <c r="C28" i="4" s="1"/>
  <c r="E28" i="4" s="1"/>
  <c r="G10" i="2"/>
  <c r="G22" i="2"/>
  <c r="G24" i="2"/>
  <c r="G26" i="2"/>
  <c r="G28" i="2"/>
  <c r="G30" i="2"/>
  <c r="G32" i="2"/>
  <c r="G21" i="2"/>
  <c r="G23" i="2"/>
  <c r="G25" i="2"/>
  <c r="G27" i="2"/>
  <c r="G29" i="2"/>
  <c r="G31" i="2"/>
  <c r="G19" i="2"/>
  <c r="G15" i="2"/>
  <c r="G11" i="2"/>
  <c r="F34" i="3"/>
  <c r="D34" i="3" s="1"/>
  <c r="H34" i="3" s="1"/>
  <c r="C35" i="3" s="1"/>
  <c r="G18" i="2"/>
  <c r="G16" i="2"/>
  <c r="G14" i="2"/>
  <c r="G12" i="2"/>
  <c r="G34" i="2" l="1"/>
  <c r="H16" i="1"/>
  <c r="C17" i="1" s="1"/>
  <c r="J10" i="2"/>
  <c r="F28" i="4"/>
  <c r="D28" i="4" s="1"/>
  <c r="H28" i="4" s="1"/>
  <c r="C29" i="4" s="1"/>
  <c r="E29" i="4" s="1"/>
  <c r="E35" i="3"/>
  <c r="E10" i="2"/>
  <c r="E17" i="1" l="1"/>
  <c r="F29" i="4"/>
  <c r="D29" i="4" s="1"/>
  <c r="H29" i="4" s="1"/>
  <c r="C30" i="4" s="1"/>
  <c r="E30" i="4" s="1"/>
  <c r="F35" i="3"/>
  <c r="D35" i="3" s="1"/>
  <c r="H35" i="3" s="1"/>
  <c r="C36" i="3" s="1"/>
  <c r="F10" i="2"/>
  <c r="D10" i="2" s="1"/>
  <c r="H10" i="2" l="1"/>
  <c r="C11" i="2" s="1"/>
  <c r="E11" i="2" s="1"/>
  <c r="F17" i="1"/>
  <c r="F30" i="4"/>
  <c r="D30" i="4" s="1"/>
  <c r="H30" i="4" s="1"/>
  <c r="C31" i="4" s="1"/>
  <c r="E31" i="4" s="1"/>
  <c r="E36" i="3"/>
  <c r="D17" i="1" l="1"/>
  <c r="F31" i="4"/>
  <c r="D31" i="4" s="1"/>
  <c r="H31" i="4" s="1"/>
  <c r="C32" i="4" s="1"/>
  <c r="E32" i="4" s="1"/>
  <c r="F36" i="3"/>
  <c r="D36" i="3" s="1"/>
  <c r="H36" i="3" s="1"/>
  <c r="C37" i="3" s="1"/>
  <c r="F11" i="2"/>
  <c r="D11" i="2" l="1"/>
  <c r="H17" i="1"/>
  <c r="C18" i="1" s="1"/>
  <c r="F32" i="4"/>
  <c r="D32" i="4" s="1"/>
  <c r="H32" i="4" s="1"/>
  <c r="C33" i="4" s="1"/>
  <c r="E33" i="4" s="1"/>
  <c r="E37" i="3"/>
  <c r="H11" i="2" l="1"/>
  <c r="C12" i="2" s="1"/>
  <c r="E12" i="2" s="1"/>
  <c r="F12" i="2" s="1"/>
  <c r="D12" i="2" s="1"/>
  <c r="H12" i="2" s="1"/>
  <c r="C13" i="2" s="1"/>
  <c r="E18" i="1"/>
  <c r="F33" i="4"/>
  <c r="D33" i="4" s="1"/>
  <c r="H33" i="4" s="1"/>
  <c r="C34" i="4" s="1"/>
  <c r="E34" i="4" s="1"/>
  <c r="F37" i="3"/>
  <c r="D37" i="3" s="1"/>
  <c r="H37" i="3" s="1"/>
  <c r="C38" i="3" s="1"/>
  <c r="F18" i="1" l="1"/>
  <c r="F34" i="4"/>
  <c r="D34" i="4" s="1"/>
  <c r="H34" i="4" s="1"/>
  <c r="C35" i="4" s="1"/>
  <c r="E35" i="4" s="1"/>
  <c r="E38" i="3"/>
  <c r="E13" i="2"/>
  <c r="D18" i="1" l="1"/>
  <c r="F35" i="4"/>
  <c r="D35" i="4" s="1"/>
  <c r="H35" i="4" s="1"/>
  <c r="C36" i="4" s="1"/>
  <c r="E36" i="4" s="1"/>
  <c r="F38" i="3"/>
  <c r="D38" i="3" s="1"/>
  <c r="H38" i="3" s="1"/>
  <c r="C39" i="3" s="1"/>
  <c r="F13" i="2"/>
  <c r="D13" i="2" s="1"/>
  <c r="H13" i="2" s="1"/>
  <c r="C14" i="2" s="1"/>
  <c r="H18" i="1" l="1"/>
  <c r="C19" i="1" s="1"/>
  <c r="F36" i="4"/>
  <c r="D36" i="4" s="1"/>
  <c r="H36" i="4" s="1"/>
  <c r="C37" i="4" s="1"/>
  <c r="E37" i="4" s="1"/>
  <c r="E39" i="3"/>
  <c r="E14" i="2"/>
  <c r="E19" i="1" l="1"/>
  <c r="F37" i="4"/>
  <c r="D37" i="4" s="1"/>
  <c r="H37" i="4" s="1"/>
  <c r="C38" i="4" s="1"/>
  <c r="E38" i="4" s="1"/>
  <c r="F39" i="3"/>
  <c r="D39" i="3" s="1"/>
  <c r="H39" i="3" s="1"/>
  <c r="C40" i="3" s="1"/>
  <c r="F14" i="2"/>
  <c r="D14" i="2" s="1"/>
  <c r="H14" i="2" s="1"/>
  <c r="C15" i="2" s="1"/>
  <c r="F19" i="1" l="1"/>
  <c r="D19" i="1" s="1"/>
  <c r="H19" i="1" s="1"/>
  <c r="C20" i="1" s="1"/>
  <c r="F38" i="4"/>
  <c r="D38" i="4" s="1"/>
  <c r="H38" i="4" s="1"/>
  <c r="C39" i="4" s="1"/>
  <c r="E39" i="4" s="1"/>
  <c r="E40" i="3"/>
  <c r="E15" i="2"/>
  <c r="E20" i="1" l="1"/>
  <c r="F39" i="4"/>
  <c r="D39" i="4" s="1"/>
  <c r="H39" i="4" s="1"/>
  <c r="C40" i="4" s="1"/>
  <c r="E40" i="4" s="1"/>
  <c r="F40" i="4" s="1"/>
  <c r="D40" i="4" s="1"/>
  <c r="H40" i="4" s="1"/>
  <c r="C41" i="4" s="1"/>
  <c r="F40" i="3"/>
  <c r="D40" i="3" s="1"/>
  <c r="H40" i="3" s="1"/>
  <c r="C41" i="3" s="1"/>
  <c r="F15" i="2"/>
  <c r="D15" i="2" s="1"/>
  <c r="H15" i="2" s="1"/>
  <c r="C16" i="2" s="1"/>
  <c r="E22" i="1" l="1"/>
  <c r="F20" i="1"/>
  <c r="F22" i="1" s="1"/>
  <c r="D20" i="1"/>
  <c r="E41" i="4"/>
  <c r="E41" i="3"/>
  <c r="E16" i="2"/>
  <c r="D22" i="1" l="1"/>
  <c r="H20" i="1"/>
  <c r="F41" i="4"/>
  <c r="D41" i="4" s="1"/>
  <c r="H41" i="4" s="1"/>
  <c r="C42" i="4" s="1"/>
  <c r="F41" i="3"/>
  <c r="D41" i="3" s="1"/>
  <c r="H41" i="3" s="1"/>
  <c r="C42" i="3" s="1"/>
  <c r="F16" i="2"/>
  <c r="D16" i="2" s="1"/>
  <c r="H16" i="2" s="1"/>
  <c r="C17" i="2" s="1"/>
  <c r="E42" i="4" l="1"/>
  <c r="E42" i="3"/>
  <c r="E17" i="2"/>
  <c r="F42" i="4" l="1"/>
  <c r="D42" i="4" s="1"/>
  <c r="H42" i="4" s="1"/>
  <c r="C43" i="4" s="1"/>
  <c r="F42" i="3"/>
  <c r="D42" i="3" s="1"/>
  <c r="H42" i="3" s="1"/>
  <c r="C43" i="3" s="1"/>
  <c r="F17" i="2"/>
  <c r="D17" i="2" s="1"/>
  <c r="H17" i="2" s="1"/>
  <c r="C18" i="2" s="1"/>
  <c r="E43" i="4" l="1"/>
  <c r="E43" i="3"/>
  <c r="E18" i="2"/>
  <c r="F43" i="4" l="1"/>
  <c r="D43" i="4" s="1"/>
  <c r="H43" i="4" s="1"/>
  <c r="C44" i="4" s="1"/>
  <c r="F43" i="3"/>
  <c r="D43" i="3" s="1"/>
  <c r="H43" i="3" s="1"/>
  <c r="C44" i="3" s="1"/>
  <c r="F18" i="2"/>
  <c r="D18" i="2" s="1"/>
  <c r="H18" i="2" s="1"/>
  <c r="C19" i="2" s="1"/>
  <c r="E44" i="4" l="1"/>
  <c r="E44" i="3"/>
  <c r="E46" i="3" s="1"/>
  <c r="E19" i="2"/>
  <c r="F44" i="4" l="1"/>
  <c r="D44" i="4" s="1"/>
  <c r="H44" i="4" s="1"/>
  <c r="C45" i="4" s="1"/>
  <c r="F44" i="3"/>
  <c r="F19" i="2"/>
  <c r="D19" i="2" s="1"/>
  <c r="H19" i="2" s="1"/>
  <c r="C20" i="2" s="1"/>
  <c r="D44" i="3" l="1"/>
  <c r="F46" i="3"/>
  <c r="E45" i="4"/>
  <c r="E20" i="2"/>
  <c r="H44" i="3" l="1"/>
  <c r="D46" i="3"/>
  <c r="F45" i="4"/>
  <c r="D45" i="4" s="1"/>
  <c r="H45" i="4" s="1"/>
  <c r="C46" i="4" s="1"/>
  <c r="F20" i="2"/>
  <c r="D20" i="2" s="1"/>
  <c r="H20" i="2" s="1"/>
  <c r="C21" i="2" s="1"/>
  <c r="E21" i="2" s="1"/>
  <c r="F21" i="2" s="1"/>
  <c r="D21" i="2" s="1"/>
  <c r="H21" i="2" s="1"/>
  <c r="C22" i="2" s="1"/>
  <c r="E22" i="2" s="1"/>
  <c r="F22" i="2" s="1"/>
  <c r="D22" i="2" s="1"/>
  <c r="H22" i="2" s="1"/>
  <c r="C23" i="2" s="1"/>
  <c r="E23" i="2" s="1"/>
  <c r="F23" i="2" s="1"/>
  <c r="D23" i="2" s="1"/>
  <c r="H23" i="2" s="1"/>
  <c r="C24" i="2" s="1"/>
  <c r="E24" i="2" s="1"/>
  <c r="F24" i="2" s="1"/>
  <c r="D24" i="2" s="1"/>
  <c r="H24" i="2" s="1"/>
  <c r="C25" i="2" s="1"/>
  <c r="E25" i="2" s="1"/>
  <c r="F25" i="2" s="1"/>
  <c r="D25" i="2" s="1"/>
  <c r="H25" i="2" s="1"/>
  <c r="C26" i="2" s="1"/>
  <c r="E26" i="2" s="1"/>
  <c r="F26" i="2" s="1"/>
  <c r="D26" i="2" s="1"/>
  <c r="H26" i="2" s="1"/>
  <c r="C27" i="2" s="1"/>
  <c r="E27" i="2" s="1"/>
  <c r="F27" i="2" s="1"/>
  <c r="D27" i="2" s="1"/>
  <c r="H27" i="2" s="1"/>
  <c r="C28" i="2" s="1"/>
  <c r="E28" i="2" s="1"/>
  <c r="F28" i="2" s="1"/>
  <c r="D28" i="2" s="1"/>
  <c r="H28" i="2" s="1"/>
  <c r="C29" i="2" s="1"/>
  <c r="E29" i="2" s="1"/>
  <c r="F29" i="2" s="1"/>
  <c r="D29" i="2" s="1"/>
  <c r="H29" i="2" s="1"/>
  <c r="C30" i="2" s="1"/>
  <c r="E30" i="2" s="1"/>
  <c r="F30" i="2" s="1"/>
  <c r="D30" i="2" s="1"/>
  <c r="H30" i="2" s="1"/>
  <c r="C31" i="2" s="1"/>
  <c r="E31" i="2" s="1"/>
  <c r="F31" i="2" s="1"/>
  <c r="D31" i="2" s="1"/>
  <c r="H31" i="2" s="1"/>
  <c r="C32" i="2" s="1"/>
  <c r="E32" i="2" s="1"/>
  <c r="F32" i="2" l="1"/>
  <c r="E34" i="2"/>
  <c r="E46" i="4"/>
  <c r="D32" i="2" l="1"/>
  <c r="F34" i="2"/>
  <c r="F46" i="4"/>
  <c r="D46" i="4" s="1"/>
  <c r="H46" i="4" s="1"/>
  <c r="C47" i="4" s="1"/>
  <c r="H32" i="2" l="1"/>
  <c r="D34" i="2"/>
  <c r="E47" i="4"/>
  <c r="F47" i="4" l="1"/>
  <c r="D47" i="4" s="1"/>
  <c r="H47" i="4" s="1"/>
  <c r="C48" i="4" s="1"/>
  <c r="E48" i="4" l="1"/>
  <c r="F48" i="4" l="1"/>
  <c r="D48" i="4" s="1"/>
  <c r="H48" i="4" s="1"/>
  <c r="C49" i="4" s="1"/>
  <c r="E49" i="4" l="1"/>
  <c r="F49" i="4" l="1"/>
  <c r="D49" i="4" s="1"/>
  <c r="H49" i="4" s="1"/>
  <c r="C50" i="4" s="1"/>
  <c r="E50" i="4" l="1"/>
  <c r="F50" i="4" l="1"/>
  <c r="D50" i="4" s="1"/>
  <c r="H50" i="4" s="1"/>
  <c r="C51" i="4" s="1"/>
  <c r="E51" i="4" l="1"/>
  <c r="F51" i="4" l="1"/>
  <c r="D51" i="4" s="1"/>
  <c r="H51" i="4" s="1"/>
  <c r="C52" i="4" s="1"/>
  <c r="E52" i="4" l="1"/>
  <c r="F52" i="4" l="1"/>
  <c r="D52" i="4" s="1"/>
  <c r="H52" i="4" s="1"/>
  <c r="C53" i="4" s="1"/>
  <c r="E53" i="4" l="1"/>
  <c r="F53" i="4" l="1"/>
  <c r="D53" i="4" s="1"/>
  <c r="H53" i="4" s="1"/>
  <c r="C54" i="4" s="1"/>
  <c r="E54" i="4" l="1"/>
  <c r="F54" i="4" l="1"/>
  <c r="D54" i="4" s="1"/>
  <c r="H54" i="4" s="1"/>
  <c r="C55" i="4" s="1"/>
  <c r="E55" i="4" l="1"/>
  <c r="F55" i="4" l="1"/>
  <c r="D55" i="4" s="1"/>
  <c r="H55" i="4" s="1"/>
  <c r="C56" i="4" s="1"/>
  <c r="E56" i="4" l="1"/>
  <c r="E58" i="4" s="1"/>
  <c r="F56" i="4" l="1"/>
  <c r="D56" i="4" l="1"/>
  <c r="F58" i="4"/>
  <c r="H56" i="4" l="1"/>
  <c r="D58" i="4"/>
</calcChain>
</file>

<file path=xl/sharedStrings.xml><?xml version="1.0" encoding="utf-8"?>
<sst xmlns="http://schemas.openxmlformats.org/spreadsheetml/2006/main" count="64" uniqueCount="16">
  <si>
    <t>MONTO</t>
  </si>
  <si>
    <t>PLAZO</t>
  </si>
  <si>
    <t>Saldo Inicial</t>
  </si>
  <si>
    <t>Amortización a Capital</t>
  </si>
  <si>
    <t>Interés</t>
  </si>
  <si>
    <t>I.V.A. Estimado</t>
  </si>
  <si>
    <t>Pago</t>
  </si>
  <si>
    <t>Saldo Final</t>
  </si>
  <si>
    <t>Simulación Tabla de Amortización</t>
  </si>
  <si>
    <t>Credito Pyme</t>
  </si>
  <si>
    <t>COMISION POR APERTURA</t>
  </si>
  <si>
    <t>Pago Mensual</t>
  </si>
  <si>
    <t>Total</t>
  </si>
  <si>
    <t>La presente simulación no representa ningún compromiso de aceptación del financiamiento, ni obligación alguna por  parte de CEFIN.</t>
  </si>
  <si>
    <t>La TIIE y los puntos  son aproximados y dependerán del tipo cliente, producto y en su caso financiera que lo otorgue.</t>
  </si>
  <si>
    <t>TIIE + 5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</si>
</sst>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entury Gothic"/>
      <family val="2"/>
    </font>
    <font>
      <sz val="11"/>
      <color rgb="FF800000"/>
      <name val="Century Gothic"/>
      <family val="2"/>
    </font>
    <font>
      <b/>
      <sz val="12"/>
      <color rgb="FF800000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15CD83"/>
      <name val="Arial Rounded MT Bold"/>
      <family val="2"/>
    </font>
    <font>
      <b/>
      <sz val="12"/>
      <color rgb="FF15CD83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6" fillId="0" borderId="0" xfId="0" applyFont="1" applyBorder="1" applyAlignment="1" applyProtection="1">
      <alignment vertical="center" wrapText="1"/>
      <protection hidden="1"/>
    </xf>
    <xf numFmtId="8" fontId="0" fillId="0" borderId="0" xfId="0" applyNumberFormat="1"/>
    <xf numFmtId="164" fontId="0" fillId="0" borderId="0" xfId="0" applyNumberFormat="1"/>
    <xf numFmtId="9" fontId="2" fillId="0" borderId="0" xfId="0" applyNumberFormat="1" applyFont="1" applyAlignment="1">
      <alignment horizontal="center"/>
    </xf>
    <xf numFmtId="8" fontId="2" fillId="0" borderId="0" xfId="0" applyNumberFormat="1" applyFont="1"/>
    <xf numFmtId="9" fontId="2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/>
      <protection hidden="1"/>
    </xf>
    <xf numFmtId="0" fontId="10" fillId="3" borderId="9" xfId="0" applyFont="1" applyFill="1" applyBorder="1" applyAlignment="1" applyProtection="1">
      <alignment horizontal="center" vertical="center"/>
      <protection hidden="1"/>
    </xf>
    <xf numFmtId="0" fontId="10" fillId="3" borderId="1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44" fontId="2" fillId="4" borderId="0" xfId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44" fontId="2" fillId="0" borderId="0" xfId="1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99"/>
      <color rgb="FF15CD83"/>
      <color rgb="FF15D9C6"/>
      <color rgb="FF00CCFF"/>
      <color rgb="FF00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305550</xdr:colOff>
      <xdr:row>1</xdr:row>
      <xdr:rowOff>128757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620000" cy="28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381750</xdr:colOff>
      <xdr:row>1</xdr:row>
      <xdr:rowOff>109707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620000" cy="28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2</xdr:col>
      <xdr:colOff>353175</xdr:colOff>
      <xdr:row>1</xdr:row>
      <xdr:rowOff>109707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620000" cy="28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66676</xdr:rowOff>
    </xdr:from>
    <xdr:to>
      <xdr:col>2</xdr:col>
      <xdr:colOff>353175</xdr:colOff>
      <xdr:row>1</xdr:row>
      <xdr:rowOff>119233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6"/>
          <a:ext cx="1620000" cy="28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showRowColHeaders="0" view="pageBreakPreview" zoomScaleNormal="100" zoomScaleSheetLayoutView="100" workbookViewId="0">
      <selection activeCell="B5" sqref="B5:C5"/>
    </sheetView>
  </sheetViews>
  <sheetFormatPr baseColWidth="10" defaultRowHeight="15" x14ac:dyDescent="0.25"/>
  <cols>
    <col min="1" max="1" width="15" bestFit="1" customWidth="1"/>
    <col min="2" max="2" width="5.42578125" customWidth="1"/>
    <col min="3" max="3" width="13.85546875" customWidth="1"/>
    <col min="4" max="4" width="14.140625" bestFit="1" customWidth="1"/>
    <col min="5" max="6" width="13" bestFit="1" customWidth="1"/>
    <col min="7" max="7" width="14.140625" bestFit="1" customWidth="1"/>
    <col min="8" max="8" width="13.42578125" customWidth="1"/>
    <col min="9" max="10" width="0" hidden="1" customWidth="1"/>
    <col min="11" max="11" width="11.85546875" hidden="1" customWidth="1"/>
  </cols>
  <sheetData>
    <row r="1" spans="1:11" ht="16.5" customHeight="1" x14ac:dyDescent="0.25">
      <c r="A1" s="27" t="s">
        <v>8</v>
      </c>
      <c r="B1" s="28"/>
      <c r="C1" s="28"/>
      <c r="D1" s="28"/>
      <c r="E1" s="28"/>
      <c r="F1" s="28"/>
      <c r="G1" s="28"/>
      <c r="H1" s="29"/>
      <c r="I1" s="6"/>
    </row>
    <row r="2" spans="1:11" ht="17.25" thickBot="1" x14ac:dyDescent="0.3">
      <c r="A2" s="30" t="s">
        <v>9</v>
      </c>
      <c r="B2" s="31"/>
      <c r="C2" s="31"/>
      <c r="D2" s="31"/>
      <c r="E2" s="31"/>
      <c r="F2" s="31"/>
      <c r="G2" s="31"/>
      <c r="H2" s="32"/>
      <c r="I2" s="7"/>
    </row>
    <row r="3" spans="1:11" ht="16.5" x14ac:dyDescent="0.25">
      <c r="A3" s="8"/>
      <c r="B3" s="8"/>
      <c r="C3" s="8"/>
      <c r="D3" s="9"/>
      <c r="E3" s="9"/>
      <c r="F3" s="9"/>
      <c r="G3" s="9"/>
      <c r="H3" s="8"/>
      <c r="I3" s="8"/>
    </row>
    <row r="4" spans="1:11" x14ac:dyDescent="0.25">
      <c r="A4" s="12" t="s">
        <v>0</v>
      </c>
      <c r="B4" s="34">
        <v>2000000</v>
      </c>
      <c r="C4" s="34"/>
      <c r="E4" s="25" t="s">
        <v>10</v>
      </c>
      <c r="F4" s="25"/>
      <c r="G4" s="25"/>
      <c r="H4" s="18">
        <v>0.02</v>
      </c>
      <c r="I4">
        <f>B5*3</f>
        <v>38.549999999999997</v>
      </c>
    </row>
    <row r="5" spans="1:11" x14ac:dyDescent="0.25">
      <c r="A5" s="12" t="s">
        <v>15</v>
      </c>
      <c r="B5" s="35">
        <f>7.85+5</f>
        <v>12.85</v>
      </c>
      <c r="C5" s="35"/>
      <c r="E5" s="26" t="s">
        <v>11</v>
      </c>
      <c r="F5" s="26"/>
      <c r="G5" s="19">
        <f>PMT(K6,B6,-B4,,0)</f>
        <v>180427.92497841505</v>
      </c>
      <c r="H5" s="20"/>
      <c r="I5" s="17">
        <f>I4/100</f>
        <v>0.38549999999999995</v>
      </c>
    </row>
    <row r="6" spans="1:11" x14ac:dyDescent="0.25">
      <c r="A6" s="12" t="s">
        <v>1</v>
      </c>
      <c r="B6" s="26">
        <v>12</v>
      </c>
      <c r="C6" s="26"/>
      <c r="I6">
        <f>I5/36</f>
        <v>1.0708333333333332E-2</v>
      </c>
      <c r="K6">
        <f>I6*1.16</f>
        <v>1.2421666666666664E-2</v>
      </c>
    </row>
    <row r="7" spans="1:11" ht="15.75" thickBot="1" x14ac:dyDescent="0.3">
      <c r="K7" s="16"/>
    </row>
    <row r="8" spans="1:11" ht="27.75" thickBot="1" x14ac:dyDescent="0.3">
      <c r="C8" s="3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2" t="s">
        <v>7</v>
      </c>
      <c r="K8" s="16"/>
    </row>
    <row r="9" spans="1:11" x14ac:dyDescent="0.25">
      <c r="B9" s="10">
        <v>1</v>
      </c>
      <c r="C9" s="11">
        <f>B4</f>
        <v>2000000</v>
      </c>
      <c r="D9" s="11">
        <f>G9-E9-F9</f>
        <v>155584.59164508173</v>
      </c>
      <c r="E9" s="11">
        <f>$B$4*$I$6</f>
        <v>21416.666666666664</v>
      </c>
      <c r="F9" s="11">
        <f>E9*0.16</f>
        <v>3426.6666666666665</v>
      </c>
      <c r="G9" s="11">
        <f>$G$5</f>
        <v>180427.92497841505</v>
      </c>
      <c r="H9" s="11">
        <f>C9-D9</f>
        <v>1844415.4083549182</v>
      </c>
      <c r="I9" s="1"/>
    </row>
    <row r="10" spans="1:11" x14ac:dyDescent="0.25">
      <c r="B10" s="10">
        <v>2</v>
      </c>
      <c r="C10" s="11">
        <f>H9</f>
        <v>1844415.4083549182</v>
      </c>
      <c r="D10" s="11">
        <f>G10-E10-F10</f>
        <v>157517.21158096637</v>
      </c>
      <c r="E10" s="11">
        <f>C10*$I$6</f>
        <v>19750.614997800581</v>
      </c>
      <c r="F10" s="11">
        <f>E10*0.16</f>
        <v>3160.0983996480932</v>
      </c>
      <c r="G10" s="11">
        <f>$G$5</f>
        <v>180427.92497841505</v>
      </c>
      <c r="H10" s="11">
        <f>C10-D10</f>
        <v>1686898.1967739519</v>
      </c>
      <c r="I10" s="1"/>
      <c r="J10" s="1">
        <f>D9+E9+F9</f>
        <v>180427.92497841505</v>
      </c>
    </row>
    <row r="11" spans="1:11" x14ac:dyDescent="0.25">
      <c r="B11" s="10">
        <v>3</v>
      </c>
      <c r="C11" s="11">
        <f t="shared" ref="C11:C20" si="0">H10</f>
        <v>1686898.1967739519</v>
      </c>
      <c r="D11" s="11">
        <f t="shared" ref="D11:D20" si="1">G11-E11-F11</f>
        <v>159473.83787748794</v>
      </c>
      <c r="E11" s="11">
        <f t="shared" ref="E11:E20" si="2">C11*$I$6</f>
        <v>18063.868190454399</v>
      </c>
      <c r="F11" s="11">
        <f t="shared" ref="F11:F20" si="3">E11*0.16</f>
        <v>2890.218910472704</v>
      </c>
      <c r="G11" s="11">
        <f t="shared" ref="G11:G20" si="4">$G$5</f>
        <v>180427.92497841505</v>
      </c>
      <c r="H11" s="11">
        <f t="shared" ref="H11:H20" si="5">C11-D11</f>
        <v>1527424.3588964639</v>
      </c>
      <c r="I11" s="1"/>
    </row>
    <row r="12" spans="1:11" x14ac:dyDescent="0.25">
      <c r="B12" s="10">
        <v>4</v>
      </c>
      <c r="C12" s="11">
        <f t="shared" si="0"/>
        <v>1527424.3588964639</v>
      </c>
      <c r="D12" s="11">
        <f t="shared" si="1"/>
        <v>161454.76873365615</v>
      </c>
      <c r="E12" s="11">
        <f t="shared" si="2"/>
        <v>16356.169176516298</v>
      </c>
      <c r="F12" s="11">
        <f t="shared" si="3"/>
        <v>2616.9870682426076</v>
      </c>
      <c r="G12" s="11">
        <f t="shared" si="4"/>
        <v>180427.92497841505</v>
      </c>
      <c r="H12" s="11">
        <f t="shared" si="5"/>
        <v>1365969.5901628076</v>
      </c>
      <c r="I12" s="1"/>
    </row>
    <row r="13" spans="1:11" x14ac:dyDescent="0.25">
      <c r="B13" s="10">
        <v>5</v>
      </c>
      <c r="C13" s="11">
        <f t="shared" si="0"/>
        <v>1365969.5901628076</v>
      </c>
      <c r="D13" s="11">
        <f t="shared" si="1"/>
        <v>163460.30605260935</v>
      </c>
      <c r="E13" s="11">
        <f t="shared" si="2"/>
        <v>14627.257694660062</v>
      </c>
      <c r="F13" s="11">
        <f t="shared" si="3"/>
        <v>2340.36123114561</v>
      </c>
      <c r="G13" s="11">
        <f t="shared" si="4"/>
        <v>180427.92497841505</v>
      </c>
      <c r="H13" s="11">
        <f t="shared" si="5"/>
        <v>1202509.2841101983</v>
      </c>
      <c r="I13" s="1"/>
    </row>
    <row r="14" spans="1:11" x14ac:dyDescent="0.25">
      <c r="B14" s="10">
        <v>6</v>
      </c>
      <c r="C14" s="11">
        <f t="shared" si="0"/>
        <v>1202509.2841101983</v>
      </c>
      <c r="D14" s="11">
        <f t="shared" si="1"/>
        <v>165490.75548762619</v>
      </c>
      <c r="E14" s="11">
        <f t="shared" si="2"/>
        <v>12876.870250680038</v>
      </c>
      <c r="F14" s="11">
        <f t="shared" si="3"/>
        <v>2060.2992401088063</v>
      </c>
      <c r="G14" s="11">
        <f t="shared" si="4"/>
        <v>180427.92497841505</v>
      </c>
      <c r="H14" s="11">
        <f t="shared" si="5"/>
        <v>1037018.5286225721</v>
      </c>
      <c r="I14" s="1"/>
    </row>
    <row r="15" spans="1:11" x14ac:dyDescent="0.25">
      <c r="B15" s="10">
        <v>7</v>
      </c>
      <c r="C15" s="11">
        <f t="shared" si="0"/>
        <v>1037018.5286225721</v>
      </c>
      <c r="D15" s="11">
        <f t="shared" si="1"/>
        <v>167546.42648870833</v>
      </c>
      <c r="E15" s="11">
        <f t="shared" si="2"/>
        <v>11104.740077333374</v>
      </c>
      <c r="F15" s="11">
        <f t="shared" si="3"/>
        <v>1776.7584123733398</v>
      </c>
      <c r="G15" s="11">
        <f t="shared" si="4"/>
        <v>180427.92497841505</v>
      </c>
      <c r="H15" s="11">
        <f t="shared" si="5"/>
        <v>869472.10213386372</v>
      </c>
      <c r="I15" s="1"/>
    </row>
    <row r="16" spans="1:11" x14ac:dyDescent="0.25">
      <c r="B16" s="10">
        <v>8</v>
      </c>
      <c r="C16" s="11">
        <f t="shared" si="0"/>
        <v>869472.10213386372</v>
      </c>
      <c r="D16" s="11">
        <f t="shared" si="1"/>
        <v>169627.63234974223</v>
      </c>
      <c r="E16" s="11">
        <f t="shared" si="2"/>
        <v>9310.5970936834565</v>
      </c>
      <c r="F16" s="11">
        <f t="shared" si="3"/>
        <v>1489.6955349893531</v>
      </c>
      <c r="G16" s="11">
        <f t="shared" si="4"/>
        <v>180427.92497841505</v>
      </c>
      <c r="H16" s="11">
        <f t="shared" si="5"/>
        <v>699844.46978412149</v>
      </c>
      <c r="I16" s="1"/>
    </row>
    <row r="17" spans="1:9" x14ac:dyDescent="0.25">
      <c r="B17" s="10">
        <v>9</v>
      </c>
      <c r="C17" s="11">
        <f t="shared" si="0"/>
        <v>699844.46978412149</v>
      </c>
      <c r="D17" s="11">
        <f t="shared" si="1"/>
        <v>171734.69025624663</v>
      </c>
      <c r="E17" s="11">
        <f t="shared" si="2"/>
        <v>7494.1678639382999</v>
      </c>
      <c r="F17" s="11">
        <f t="shared" si="3"/>
        <v>1199.066858230128</v>
      </c>
      <c r="G17" s="11">
        <f t="shared" si="4"/>
        <v>180427.92497841505</v>
      </c>
      <c r="H17" s="11">
        <f t="shared" si="5"/>
        <v>528109.7795278749</v>
      </c>
      <c r="I17" s="1"/>
    </row>
    <row r="18" spans="1:9" x14ac:dyDescent="0.25">
      <c r="B18" s="10">
        <v>10</v>
      </c>
      <c r="C18" s="11">
        <f t="shared" si="0"/>
        <v>528109.7795278749</v>
      </c>
      <c r="D18" s="11">
        <f t="shared" si="1"/>
        <v>173867.92133371296</v>
      </c>
      <c r="E18" s="11">
        <f t="shared" si="2"/>
        <v>5655.1755557776596</v>
      </c>
      <c r="F18" s="11">
        <f t="shared" si="3"/>
        <v>904.82808892442551</v>
      </c>
      <c r="G18" s="11">
        <f t="shared" si="4"/>
        <v>180427.92497841505</v>
      </c>
      <c r="H18" s="11">
        <f t="shared" si="5"/>
        <v>354241.8581941619</v>
      </c>
      <c r="I18" s="1"/>
    </row>
    <row r="19" spans="1:9" x14ac:dyDescent="0.25">
      <c r="B19" s="10">
        <v>11</v>
      </c>
      <c r="C19" s="11">
        <f t="shared" si="0"/>
        <v>354241.8581941619</v>
      </c>
      <c r="D19" s="11">
        <f t="shared" si="1"/>
        <v>176027.65069654657</v>
      </c>
      <c r="E19" s="11">
        <f t="shared" si="2"/>
        <v>3793.3398981624832</v>
      </c>
      <c r="F19" s="11">
        <f t="shared" si="3"/>
        <v>606.93438370599733</v>
      </c>
      <c r="G19" s="11">
        <f t="shared" si="4"/>
        <v>180427.92497841505</v>
      </c>
      <c r="H19" s="11">
        <f t="shared" si="5"/>
        <v>178214.20749761534</v>
      </c>
      <c r="I19" s="1"/>
    </row>
    <row r="20" spans="1:9" x14ac:dyDescent="0.25">
      <c r="B20" s="10">
        <v>12</v>
      </c>
      <c r="C20" s="11">
        <f t="shared" si="0"/>
        <v>178214.20749761534</v>
      </c>
      <c r="D20" s="11">
        <f t="shared" si="1"/>
        <v>178214.20749761548</v>
      </c>
      <c r="E20" s="11">
        <f t="shared" si="2"/>
        <v>1908.3771386202973</v>
      </c>
      <c r="F20" s="11">
        <f t="shared" si="3"/>
        <v>305.34034217924756</v>
      </c>
      <c r="G20" s="11">
        <f t="shared" si="4"/>
        <v>180427.92497841505</v>
      </c>
      <c r="H20" s="11">
        <f t="shared" si="5"/>
        <v>0</v>
      </c>
      <c r="I20" s="1"/>
    </row>
    <row r="21" spans="1:9" x14ac:dyDescent="0.25">
      <c r="B21" s="10"/>
      <c r="C21" s="11"/>
      <c r="D21" s="11"/>
      <c r="E21" s="11"/>
      <c r="F21" s="11"/>
      <c r="G21" s="11"/>
      <c r="H21" s="11"/>
      <c r="I21" s="1"/>
    </row>
    <row r="22" spans="1:9" ht="15.75" x14ac:dyDescent="0.25">
      <c r="B22" s="10"/>
      <c r="C22" s="23" t="s">
        <v>12</v>
      </c>
      <c r="D22" s="23">
        <f>SUM(D9:D20)</f>
        <v>1999999.9999999995</v>
      </c>
      <c r="E22" s="23">
        <f t="shared" ref="E22:G22" si="6">SUM(E9:E20)</f>
        <v>142357.84460429364</v>
      </c>
      <c r="F22" s="23">
        <f t="shared" si="6"/>
        <v>22777.255136686981</v>
      </c>
      <c r="G22" s="23">
        <f t="shared" si="6"/>
        <v>2165135.0997409807</v>
      </c>
      <c r="H22" s="11"/>
      <c r="I22" s="1"/>
    </row>
    <row r="23" spans="1:9" x14ac:dyDescent="0.25">
      <c r="B23" s="10"/>
      <c r="C23" s="11"/>
      <c r="D23" s="11"/>
      <c r="E23" s="11"/>
      <c r="F23" s="11"/>
      <c r="G23" s="11"/>
      <c r="H23" s="11"/>
      <c r="I23" s="1"/>
    </row>
    <row r="24" spans="1:9" x14ac:dyDescent="0.25">
      <c r="A24" s="33" t="s">
        <v>13</v>
      </c>
      <c r="B24" s="33"/>
      <c r="C24" s="33"/>
      <c r="D24" s="33"/>
      <c r="E24" s="33"/>
      <c r="F24" s="33"/>
      <c r="G24" s="33"/>
      <c r="H24" s="33"/>
      <c r="I24" s="1"/>
    </row>
    <row r="25" spans="1:9" x14ac:dyDescent="0.25">
      <c r="A25" s="33" t="s">
        <v>14</v>
      </c>
      <c r="B25" s="33"/>
      <c r="C25" s="33"/>
      <c r="D25" s="33"/>
      <c r="E25" s="33"/>
      <c r="F25" s="33"/>
      <c r="G25" s="33"/>
      <c r="H25" s="33"/>
      <c r="I25" s="1"/>
    </row>
    <row r="26" spans="1:9" x14ac:dyDescent="0.25">
      <c r="B26" s="10"/>
      <c r="C26" s="11"/>
      <c r="D26" s="11"/>
      <c r="E26" s="11"/>
      <c r="F26" s="11"/>
      <c r="G26" s="11"/>
      <c r="H26" s="11"/>
      <c r="I26" s="1"/>
    </row>
    <row r="27" spans="1:9" x14ac:dyDescent="0.25">
      <c r="B27" s="10"/>
      <c r="C27" s="11"/>
      <c r="D27" s="11"/>
      <c r="E27" s="11"/>
      <c r="F27" s="11"/>
      <c r="G27" s="11"/>
      <c r="H27" s="11"/>
      <c r="I27" s="1"/>
    </row>
    <row r="28" spans="1:9" x14ac:dyDescent="0.25">
      <c r="B28" s="10"/>
      <c r="C28" s="11"/>
      <c r="D28" s="11"/>
      <c r="E28" s="11"/>
      <c r="F28" s="11"/>
      <c r="G28" s="11"/>
      <c r="H28" s="11"/>
      <c r="I28" s="1"/>
    </row>
    <row r="29" spans="1:9" x14ac:dyDescent="0.25">
      <c r="B29" s="10"/>
      <c r="C29" s="11"/>
      <c r="D29" s="11"/>
      <c r="E29" s="11"/>
      <c r="F29" s="11"/>
      <c r="G29" s="11"/>
      <c r="H29" s="11"/>
      <c r="I29" s="1"/>
    </row>
    <row r="30" spans="1:9" x14ac:dyDescent="0.25">
      <c r="B30" s="10"/>
      <c r="C30" s="11"/>
      <c r="D30" s="11"/>
      <c r="E30" s="11"/>
      <c r="F30" s="11"/>
      <c r="G30" s="11"/>
      <c r="H30" s="11"/>
      <c r="I30" s="1"/>
    </row>
    <row r="31" spans="1:9" x14ac:dyDescent="0.25">
      <c r="B31" s="10"/>
      <c r="C31" s="11"/>
      <c r="D31" s="11"/>
      <c r="E31" s="11"/>
      <c r="F31" s="11"/>
      <c r="G31" s="11"/>
      <c r="H31" s="11"/>
      <c r="I31" s="1"/>
    </row>
    <row r="32" spans="1:9" x14ac:dyDescent="0.25">
      <c r="B32" s="10"/>
      <c r="C32" s="11"/>
      <c r="D32" s="11"/>
      <c r="E32" s="11"/>
      <c r="F32" s="11"/>
      <c r="G32" s="11"/>
      <c r="H32" s="11"/>
      <c r="I32" s="1"/>
    </row>
    <row r="33" spans="2:10" x14ac:dyDescent="0.25">
      <c r="B33" s="10"/>
      <c r="C33" s="11"/>
      <c r="D33" s="11"/>
      <c r="E33" s="11"/>
      <c r="F33" s="11"/>
      <c r="G33" s="11"/>
      <c r="H33" s="11"/>
      <c r="I33" s="1"/>
    </row>
    <row r="34" spans="2:10" x14ac:dyDescent="0.25">
      <c r="B34" s="10"/>
      <c r="C34" s="11"/>
      <c r="D34" s="11"/>
      <c r="E34" s="11"/>
      <c r="F34" s="11"/>
      <c r="G34" s="11"/>
      <c r="H34" s="11"/>
      <c r="I34" s="1"/>
    </row>
    <row r="35" spans="2:10" x14ac:dyDescent="0.25">
      <c r="B35" s="10"/>
      <c r="C35" s="11"/>
      <c r="D35" s="11"/>
      <c r="E35" s="11"/>
      <c r="F35" s="11"/>
      <c r="G35" s="11"/>
      <c r="H35" s="11"/>
      <c r="I35" s="1"/>
    </row>
    <row r="36" spans="2:10" x14ac:dyDescent="0.25">
      <c r="B36" s="10"/>
      <c r="C36" s="11"/>
      <c r="D36" s="11"/>
      <c r="E36" s="11"/>
      <c r="F36" s="11"/>
      <c r="G36" s="11"/>
      <c r="H36" s="11"/>
      <c r="I36" s="1"/>
    </row>
    <row r="37" spans="2:10" x14ac:dyDescent="0.25">
      <c r="B37" s="10"/>
      <c r="C37" s="11"/>
      <c r="D37" s="11"/>
      <c r="E37" s="11"/>
      <c r="F37" s="11"/>
      <c r="G37" s="11"/>
      <c r="H37" s="11"/>
      <c r="I37" s="1"/>
    </row>
    <row r="38" spans="2:10" x14ac:dyDescent="0.25">
      <c r="B38" s="10"/>
      <c r="C38" s="11"/>
      <c r="D38" s="11"/>
      <c r="E38" s="11"/>
      <c r="F38" s="11"/>
      <c r="G38" s="11"/>
      <c r="H38" s="11"/>
      <c r="I38" s="1"/>
    </row>
    <row r="39" spans="2:10" x14ac:dyDescent="0.25">
      <c r="B39" s="10"/>
      <c r="C39" s="11"/>
      <c r="D39" s="11"/>
      <c r="E39" s="11"/>
      <c r="F39" s="11"/>
      <c r="G39" s="11"/>
      <c r="H39" s="11"/>
      <c r="I39" s="1"/>
    </row>
    <row r="40" spans="2:10" x14ac:dyDescent="0.25">
      <c r="B40" s="10"/>
      <c r="C40" s="11"/>
      <c r="D40" s="11"/>
      <c r="E40" s="11"/>
      <c r="F40" s="11"/>
      <c r="G40" s="11"/>
      <c r="H40" s="11"/>
      <c r="I40" s="1"/>
    </row>
    <row r="41" spans="2:10" x14ac:dyDescent="0.25">
      <c r="B41" s="10"/>
      <c r="C41" s="11"/>
      <c r="D41" s="11"/>
      <c r="E41" s="11"/>
      <c r="F41" s="11"/>
      <c r="G41" s="11"/>
      <c r="H41" s="11"/>
      <c r="I41" s="1"/>
    </row>
    <row r="42" spans="2:10" x14ac:dyDescent="0.25">
      <c r="B42" s="10"/>
      <c r="C42" s="11"/>
      <c r="D42" s="11"/>
      <c r="E42" s="11"/>
      <c r="F42" s="11"/>
      <c r="G42" s="11"/>
      <c r="H42" s="11"/>
      <c r="I42" s="1"/>
    </row>
    <row r="43" spans="2:10" x14ac:dyDescent="0.25">
      <c r="B43" s="10"/>
      <c r="C43" s="11"/>
      <c r="D43" s="11"/>
      <c r="E43" s="11"/>
      <c r="F43" s="11"/>
      <c r="G43" s="11"/>
      <c r="H43" s="11"/>
      <c r="I43" s="1"/>
    </row>
    <row r="44" spans="2:10" x14ac:dyDescent="0.25">
      <c r="B44" s="10"/>
      <c r="C44" s="11"/>
      <c r="D44" s="11"/>
      <c r="E44" s="11"/>
      <c r="F44" s="11"/>
      <c r="G44" s="11"/>
      <c r="H44" s="11"/>
      <c r="I44" s="1"/>
    </row>
    <row r="45" spans="2:10" x14ac:dyDescent="0.25">
      <c r="C45" s="13"/>
      <c r="D45" s="14"/>
      <c r="E45" s="14"/>
      <c r="F45" s="14"/>
      <c r="G45" s="14"/>
    </row>
    <row r="47" spans="2:10" ht="15" customHeight="1" x14ac:dyDescent="0.25">
      <c r="B47" s="24"/>
      <c r="C47" s="24"/>
      <c r="D47" s="24"/>
      <c r="E47" s="24"/>
      <c r="F47" s="24"/>
      <c r="G47" s="24"/>
      <c r="H47" s="24"/>
      <c r="I47" s="24"/>
      <c r="J47" s="15"/>
    </row>
    <row r="48" spans="2:10" x14ac:dyDescent="0.25">
      <c r="B48" s="24"/>
      <c r="C48" s="24"/>
      <c r="D48" s="24"/>
      <c r="E48" s="24"/>
      <c r="F48" s="24"/>
      <c r="G48" s="24"/>
      <c r="H48" s="24"/>
      <c r="I48" s="24"/>
      <c r="J48" s="15"/>
    </row>
  </sheetData>
  <sheetProtection algorithmName="SHA-512" hashValue="Xxi0NYTtlyMI1SKTbLPY3Aq03hkO2Z8bCxS+gfWpXBxGgFPb94PHEBNpoO6QjgxytL2RhTFHrntImZ/fVREN0Q==" saltValue="5d3phEE51OGEH+OJCnb7ew==" spinCount="100000" sheet="1" objects="1" scenarios="1"/>
  <protectedRanges>
    <protectedRange sqref="B4" name="Rango1"/>
  </protectedRanges>
  <customSheetViews>
    <customSheetView guid="{D74203C3-A5C7-487B-948E-CE4F6D58EFB1}" showPageBreaks="1" showGridLines="0" showRowCol="0" fitToPage="1" printArea="1" hiddenColumns="1" view="pageBreakPreview">
      <selection activeCell="B4" sqref="B4:C4"/>
      <pageMargins left="0.70866141732283472" right="0.70866141732283472" top="0.74803149606299213" bottom="0.74803149606299213" header="0.31496062992125984" footer="0.31496062992125984"/>
      <printOptions horizontalCentered="1" verticalCentered="1"/>
      <pageSetup scale="88" orientation="portrait" r:id="rId1"/>
      <headerFooter>
        <oddHeader>&amp;R&amp;D&amp;T</oddHeader>
      </headerFooter>
    </customSheetView>
  </customSheetViews>
  <mergeCells count="10">
    <mergeCell ref="B47:I48"/>
    <mergeCell ref="E4:G4"/>
    <mergeCell ref="E5:F5"/>
    <mergeCell ref="A1:H1"/>
    <mergeCell ref="A2:H2"/>
    <mergeCell ref="A24:H24"/>
    <mergeCell ref="A25:H25"/>
    <mergeCell ref="B4:C4"/>
    <mergeCell ref="B5:C5"/>
    <mergeCell ref="B6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portrait" r:id="rId2"/>
  <headerFooter>
    <oddHeader>&amp;R&amp;D&amp;T</oddHeader>
    <oddFooter>&amp;Lcontacto@cefin.com.mx&amp;C&amp;G&amp;Rwww.cefin.com.mx</oddFooter>
  </headerFooter>
  <drawing r:id="rId3"/>
  <legacyDrawingHF r:id="rId4"/>
  <picture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showRowColHeaders="0" view="pageBreakPreview" zoomScaleNormal="100" zoomScaleSheetLayoutView="100" workbookViewId="0">
      <selection activeCell="A6" sqref="A6"/>
    </sheetView>
  </sheetViews>
  <sheetFormatPr baseColWidth="10" defaultRowHeight="15" x14ac:dyDescent="0.25"/>
  <cols>
    <col min="1" max="1" width="15" bestFit="1" customWidth="1"/>
    <col min="2" max="2" width="5.42578125" customWidth="1"/>
    <col min="3" max="3" width="13.85546875" customWidth="1"/>
    <col min="4" max="4" width="14.140625" bestFit="1" customWidth="1"/>
    <col min="5" max="6" width="13" bestFit="1" customWidth="1"/>
    <col min="7" max="7" width="14.140625" bestFit="1" customWidth="1"/>
    <col min="8" max="8" width="13.42578125" customWidth="1"/>
    <col min="9" max="11" width="0" hidden="1" customWidth="1"/>
  </cols>
  <sheetData>
    <row r="1" spans="1:11" ht="18" x14ac:dyDescent="0.25">
      <c r="A1" s="27" t="s">
        <v>8</v>
      </c>
      <c r="B1" s="28"/>
      <c r="C1" s="28"/>
      <c r="D1" s="28"/>
      <c r="E1" s="28"/>
      <c r="F1" s="28"/>
      <c r="G1" s="28"/>
      <c r="H1" s="29"/>
      <c r="I1" s="6"/>
    </row>
    <row r="2" spans="1:11" ht="17.25" thickBot="1" x14ac:dyDescent="0.3">
      <c r="A2" s="30" t="s">
        <v>9</v>
      </c>
      <c r="B2" s="31"/>
      <c r="C2" s="31"/>
      <c r="D2" s="31"/>
      <c r="E2" s="31"/>
      <c r="F2" s="31"/>
      <c r="G2" s="31"/>
      <c r="H2" s="32"/>
      <c r="I2" s="7"/>
    </row>
    <row r="3" spans="1:11" ht="16.5" x14ac:dyDescent="0.25">
      <c r="A3" s="8"/>
      <c r="B3" s="8"/>
      <c r="C3" s="8"/>
      <c r="D3" s="9"/>
      <c r="E3" s="9"/>
      <c r="F3" s="9"/>
      <c r="G3" s="9"/>
      <c r="H3" s="8"/>
      <c r="I3" s="8"/>
    </row>
    <row r="4" spans="1:11" x14ac:dyDescent="0.25">
      <c r="A4" s="12" t="s">
        <v>0</v>
      </c>
      <c r="B4" s="36">
        <f>'12 MESES'!B4</f>
        <v>2000000</v>
      </c>
      <c r="C4" s="36"/>
      <c r="E4" s="25" t="s">
        <v>10</v>
      </c>
      <c r="F4" s="25"/>
      <c r="G4" s="25"/>
      <c r="H4" s="18">
        <v>0.02</v>
      </c>
      <c r="I4">
        <f>B5*3</f>
        <v>38.549999999999997</v>
      </c>
    </row>
    <row r="5" spans="1:11" x14ac:dyDescent="0.25">
      <c r="A5" s="12" t="s">
        <v>15</v>
      </c>
      <c r="B5" s="35">
        <f>'12 MESES'!B5</f>
        <v>12.85</v>
      </c>
      <c r="C5" s="35"/>
      <c r="E5" s="26" t="s">
        <v>11</v>
      </c>
      <c r="F5" s="26"/>
      <c r="G5" s="19">
        <f>PMT(K6,B6,-B4,,0)</f>
        <v>96883.998367518259</v>
      </c>
      <c r="H5" s="20"/>
      <c r="I5" s="17">
        <f>I4/100</f>
        <v>0.38549999999999995</v>
      </c>
    </row>
    <row r="6" spans="1:11" x14ac:dyDescent="0.25">
      <c r="A6" s="12" t="s">
        <v>1</v>
      </c>
      <c r="B6" s="26">
        <f>'12 MESES'!B6+12</f>
        <v>24</v>
      </c>
      <c r="C6" s="26"/>
      <c r="I6">
        <f>I5/36</f>
        <v>1.0708333333333332E-2</v>
      </c>
      <c r="K6">
        <f>I6*1.16</f>
        <v>1.2421666666666664E-2</v>
      </c>
    </row>
    <row r="7" spans="1:11" ht="15.75" thickBot="1" x14ac:dyDescent="0.3">
      <c r="K7" s="16"/>
    </row>
    <row r="8" spans="1:11" ht="27.75" thickBot="1" x14ac:dyDescent="0.3">
      <c r="C8" s="3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2" t="s">
        <v>7</v>
      </c>
      <c r="K8" s="16"/>
    </row>
    <row r="9" spans="1:11" x14ac:dyDescent="0.25">
      <c r="B9" s="10">
        <v>1</v>
      </c>
      <c r="C9" s="11">
        <f>B4</f>
        <v>2000000</v>
      </c>
      <c r="D9" s="11">
        <f>G9-E9-F9</f>
        <v>72040.665034184916</v>
      </c>
      <c r="E9" s="11">
        <f>$B$4*$I$6</f>
        <v>21416.666666666664</v>
      </c>
      <c r="F9" s="11">
        <f>E9*0.16</f>
        <v>3426.6666666666665</v>
      </c>
      <c r="G9" s="11">
        <f>$G$5</f>
        <v>96883.998367518259</v>
      </c>
      <c r="H9" s="11">
        <f>C9-D9</f>
        <v>1927959.3349658151</v>
      </c>
      <c r="I9" s="1"/>
    </row>
    <row r="10" spans="1:11" x14ac:dyDescent="0.25">
      <c r="B10" s="10">
        <v>2</v>
      </c>
      <c r="C10" s="11">
        <f>H9</f>
        <v>1927959.3349658151</v>
      </c>
      <c r="D10" s="11">
        <f>G10-E10-F10</f>
        <v>72935.530161684568</v>
      </c>
      <c r="E10" s="11">
        <f>C10*$I$6</f>
        <v>20645.231211925598</v>
      </c>
      <c r="F10" s="11">
        <f>E10*0.16</f>
        <v>3303.2369939080959</v>
      </c>
      <c r="G10" s="11">
        <f>$G$5</f>
        <v>96883.998367518259</v>
      </c>
      <c r="H10" s="11">
        <f>C10-D10</f>
        <v>1855023.8048041305</v>
      </c>
      <c r="I10" s="1"/>
      <c r="J10" s="1">
        <f>D9+E9+F9</f>
        <v>96883.998367518259</v>
      </c>
    </row>
    <row r="11" spans="1:11" x14ac:dyDescent="0.25">
      <c r="B11" s="10">
        <v>3</v>
      </c>
      <c r="C11" s="11">
        <f t="shared" ref="C11:C20" si="0">H10</f>
        <v>1855023.8048041305</v>
      </c>
      <c r="D11" s="11">
        <f t="shared" ref="D11:D20" si="1">G11-E11-F11</f>
        <v>73841.51100550963</v>
      </c>
      <c r="E11" s="11">
        <f t="shared" ref="E11:E20" si="2">C11*$I$6</f>
        <v>19864.213243110895</v>
      </c>
      <c r="F11" s="11">
        <f t="shared" ref="F11:F20" si="3">E11*0.16</f>
        <v>3178.2741188977434</v>
      </c>
      <c r="G11" s="11">
        <f t="shared" ref="G11:G32" si="4">$G$5</f>
        <v>96883.998367518259</v>
      </c>
      <c r="H11" s="11">
        <f t="shared" ref="H11:H20" si="5">C11-D11</f>
        <v>1781182.2937986208</v>
      </c>
      <c r="I11" s="1"/>
    </row>
    <row r="12" spans="1:11" x14ac:dyDescent="0.25">
      <c r="B12" s="10">
        <v>4</v>
      </c>
      <c r="C12" s="11">
        <f t="shared" si="0"/>
        <v>1781182.2937986208</v>
      </c>
      <c r="D12" s="11">
        <f t="shared" si="1"/>
        <v>74758.745641383066</v>
      </c>
      <c r="E12" s="11">
        <f t="shared" si="2"/>
        <v>19073.493729426897</v>
      </c>
      <c r="F12" s="11">
        <f t="shared" si="3"/>
        <v>3051.7589967083036</v>
      </c>
      <c r="G12" s="11">
        <f t="shared" si="4"/>
        <v>96883.998367518259</v>
      </c>
      <c r="H12" s="11">
        <f t="shared" si="5"/>
        <v>1706423.5481572377</v>
      </c>
      <c r="I12" s="1"/>
    </row>
    <row r="13" spans="1:11" x14ac:dyDescent="0.25">
      <c r="B13" s="10">
        <v>5</v>
      </c>
      <c r="C13" s="11">
        <f t="shared" si="0"/>
        <v>1706423.5481572377</v>
      </c>
      <c r="D13" s="11">
        <f t="shared" si="1"/>
        <v>75687.373860158448</v>
      </c>
      <c r="E13" s="11">
        <f t="shared" si="2"/>
        <v>18272.952161517085</v>
      </c>
      <c r="F13" s="11">
        <f t="shared" si="3"/>
        <v>2923.6723458427336</v>
      </c>
      <c r="G13" s="11">
        <f t="shared" si="4"/>
        <v>96883.998367518259</v>
      </c>
      <c r="H13" s="11">
        <f t="shared" si="5"/>
        <v>1630736.1742970792</v>
      </c>
      <c r="I13" s="1"/>
    </row>
    <row r="14" spans="1:11" x14ac:dyDescent="0.25">
      <c r="B14" s="10">
        <v>6</v>
      </c>
      <c r="C14" s="11">
        <f t="shared" si="0"/>
        <v>1630736.1742970792</v>
      </c>
      <c r="D14" s="11">
        <f t="shared" si="1"/>
        <v>76627.537189124705</v>
      </c>
      <c r="E14" s="11">
        <f t="shared" si="2"/>
        <v>17462.466533097886</v>
      </c>
      <c r="F14" s="11">
        <f t="shared" si="3"/>
        <v>2793.9946452956619</v>
      </c>
      <c r="G14" s="11">
        <f t="shared" si="4"/>
        <v>96883.998367518259</v>
      </c>
      <c r="H14" s="11">
        <f t="shared" si="5"/>
        <v>1554108.6371079546</v>
      </c>
      <c r="I14" s="1"/>
    </row>
    <row r="15" spans="1:11" x14ac:dyDescent="0.25">
      <c r="B15" s="10">
        <v>7</v>
      </c>
      <c r="C15" s="11">
        <f t="shared" si="0"/>
        <v>1554108.6371079546</v>
      </c>
      <c r="D15" s="11">
        <f t="shared" si="1"/>
        <v>77579.378913575623</v>
      </c>
      <c r="E15" s="11">
        <f t="shared" si="2"/>
        <v>16641.913322364344</v>
      </c>
      <c r="F15" s="11">
        <f t="shared" si="3"/>
        <v>2662.7061315782953</v>
      </c>
      <c r="G15" s="11">
        <f t="shared" si="4"/>
        <v>96883.998367518259</v>
      </c>
      <c r="H15" s="11">
        <f t="shared" si="5"/>
        <v>1476529.258194379</v>
      </c>
      <c r="I15" s="1"/>
    </row>
    <row r="16" spans="1:11" x14ac:dyDescent="0.25">
      <c r="B16" s="10">
        <v>8</v>
      </c>
      <c r="C16" s="11">
        <f t="shared" si="0"/>
        <v>1476529.258194379</v>
      </c>
      <c r="D16" s="11">
        <f t="shared" si="1"/>
        <v>78543.044098647078</v>
      </c>
      <c r="E16" s="11">
        <f t="shared" si="2"/>
        <v>15811.167473164807</v>
      </c>
      <c r="F16" s="11">
        <f t="shared" si="3"/>
        <v>2529.786795706369</v>
      </c>
      <c r="G16" s="11">
        <f t="shared" si="4"/>
        <v>96883.998367518259</v>
      </c>
      <c r="H16" s="11">
        <f t="shared" si="5"/>
        <v>1397986.214095732</v>
      </c>
      <c r="I16" s="1"/>
    </row>
    <row r="17" spans="2:9" x14ac:dyDescent="0.25">
      <c r="B17" s="10">
        <v>9</v>
      </c>
      <c r="C17" s="11">
        <f t="shared" si="0"/>
        <v>1397986.214095732</v>
      </c>
      <c r="D17" s="11">
        <f t="shared" si="1"/>
        <v>79518.679611425774</v>
      </c>
      <c r="E17" s="11">
        <f t="shared" si="2"/>
        <v>14970.102375941795</v>
      </c>
      <c r="F17" s="11">
        <f t="shared" si="3"/>
        <v>2395.2163801506872</v>
      </c>
      <c r="G17" s="11">
        <f t="shared" si="4"/>
        <v>96883.998367518259</v>
      </c>
      <c r="H17" s="11">
        <f t="shared" si="5"/>
        <v>1318467.5344843061</v>
      </c>
      <c r="I17" s="1"/>
    </row>
    <row r="18" spans="2:9" x14ac:dyDescent="0.25">
      <c r="B18" s="10">
        <v>10</v>
      </c>
      <c r="C18" s="11">
        <f t="shared" si="0"/>
        <v>1318467.5344843061</v>
      </c>
      <c r="D18" s="11">
        <f t="shared" si="1"/>
        <v>80506.434143332372</v>
      </c>
      <c r="E18" s="11">
        <f t="shared" si="2"/>
        <v>14118.58984843611</v>
      </c>
      <c r="F18" s="11">
        <f t="shared" si="3"/>
        <v>2258.9743757497777</v>
      </c>
      <c r="G18" s="11">
        <f t="shared" si="4"/>
        <v>96883.998367518259</v>
      </c>
      <c r="H18" s="11">
        <f t="shared" si="5"/>
        <v>1237961.1003409738</v>
      </c>
      <c r="I18" s="1"/>
    </row>
    <row r="19" spans="2:9" x14ac:dyDescent="0.25">
      <c r="B19" s="10">
        <v>11</v>
      </c>
      <c r="C19" s="11">
        <f t="shared" si="0"/>
        <v>1237961.1003409738</v>
      </c>
      <c r="D19" s="11">
        <f t="shared" si="1"/>
        <v>81506.458232782796</v>
      </c>
      <c r="E19" s="11">
        <f t="shared" si="2"/>
        <v>13256.500116151259</v>
      </c>
      <c r="F19" s="11">
        <f t="shared" si="3"/>
        <v>2121.0400185842013</v>
      </c>
      <c r="G19" s="11">
        <f t="shared" si="4"/>
        <v>96883.998367518259</v>
      </c>
      <c r="H19" s="11">
        <f t="shared" si="5"/>
        <v>1156454.642108191</v>
      </c>
      <c r="I19" s="1"/>
    </row>
    <row r="20" spans="2:9" x14ac:dyDescent="0.25">
      <c r="B20" s="10">
        <v>12</v>
      </c>
      <c r="C20" s="11">
        <f t="shared" si="0"/>
        <v>1156454.642108191</v>
      </c>
      <c r="D20" s="11">
        <f t="shared" si="1"/>
        <v>82518.904288131016</v>
      </c>
      <c r="E20" s="11">
        <f t="shared" si="2"/>
        <v>12383.70179257521</v>
      </c>
      <c r="F20" s="11">
        <f t="shared" si="3"/>
        <v>1981.3922868120337</v>
      </c>
      <c r="G20" s="11">
        <f t="shared" si="4"/>
        <v>96883.998367518259</v>
      </c>
      <c r="H20" s="11">
        <f t="shared" si="5"/>
        <v>1073935.73782006</v>
      </c>
      <c r="I20" s="1"/>
    </row>
    <row r="21" spans="2:9" x14ac:dyDescent="0.25">
      <c r="B21" s="10">
        <v>13</v>
      </c>
      <c r="C21" s="11">
        <f t="shared" ref="C21:C32" si="6">H20</f>
        <v>1073935.73782006</v>
      </c>
      <c r="D21" s="11">
        <f t="shared" ref="D21:D32" si="7">G21-E21-F21</f>
        <v>83543.926610896757</v>
      </c>
      <c r="E21" s="11">
        <f t="shared" ref="E21:E32" si="8">C21*$I$6</f>
        <v>11500.061859156474</v>
      </c>
      <c r="F21" s="11">
        <f t="shared" ref="F21:F32" si="9">E21*0.16</f>
        <v>1840.0098974650359</v>
      </c>
      <c r="G21" s="11">
        <f t="shared" si="4"/>
        <v>96883.998367518259</v>
      </c>
      <c r="H21" s="11">
        <f t="shared" ref="H21:H32" si="10">C21-D21</f>
        <v>990391.81120916328</v>
      </c>
      <c r="I21" s="1"/>
    </row>
    <row r="22" spans="2:9" x14ac:dyDescent="0.25">
      <c r="B22" s="10">
        <v>14</v>
      </c>
      <c r="C22" s="11">
        <f t="shared" si="6"/>
        <v>990391.81120916328</v>
      </c>
      <c r="D22" s="11">
        <f t="shared" si="7"/>
        <v>84581.681419281769</v>
      </c>
      <c r="E22" s="11">
        <f t="shared" si="8"/>
        <v>10605.445645031456</v>
      </c>
      <c r="F22" s="11">
        <f t="shared" si="9"/>
        <v>1696.871303205033</v>
      </c>
      <c r="G22" s="11">
        <f t="shared" si="4"/>
        <v>96883.998367518259</v>
      </c>
      <c r="H22" s="11">
        <f t="shared" si="10"/>
        <v>905810.12978988152</v>
      </c>
    </row>
    <row r="23" spans="2:9" x14ac:dyDescent="0.25">
      <c r="B23" s="10">
        <v>15</v>
      </c>
      <c r="C23" s="11">
        <f t="shared" si="6"/>
        <v>905810.12978988152</v>
      </c>
      <c r="D23" s="11">
        <f t="shared" si="7"/>
        <v>85632.326871978279</v>
      </c>
      <c r="E23" s="11">
        <f t="shared" si="8"/>
        <v>9699.7168064999805</v>
      </c>
      <c r="F23" s="11">
        <f t="shared" si="9"/>
        <v>1551.954689039997</v>
      </c>
      <c r="G23" s="11">
        <f t="shared" si="4"/>
        <v>96883.998367518259</v>
      </c>
      <c r="H23" s="11">
        <f t="shared" si="10"/>
        <v>820177.80291790329</v>
      </c>
    </row>
    <row r="24" spans="2:9" x14ac:dyDescent="0.25">
      <c r="B24" s="10">
        <v>16</v>
      </c>
      <c r="C24" s="11">
        <f t="shared" si="6"/>
        <v>820177.80291790329</v>
      </c>
      <c r="D24" s="11">
        <f t="shared" si="7"/>
        <v>86696.023092273041</v>
      </c>
      <c r="E24" s="11">
        <f t="shared" si="8"/>
        <v>8782.7373062458792</v>
      </c>
      <c r="F24" s="11">
        <f t="shared" si="9"/>
        <v>1405.2379689993406</v>
      </c>
      <c r="G24" s="11">
        <f t="shared" si="4"/>
        <v>96883.998367518259</v>
      </c>
      <c r="H24" s="11">
        <f t="shared" si="10"/>
        <v>733481.77982563025</v>
      </c>
    </row>
    <row r="25" spans="2:9" x14ac:dyDescent="0.25">
      <c r="B25" s="10">
        <v>17</v>
      </c>
      <c r="C25" s="11">
        <f t="shared" si="6"/>
        <v>733481.77982563025</v>
      </c>
      <c r="D25" s="11">
        <f t="shared" si="7"/>
        <v>87772.932192450899</v>
      </c>
      <c r="E25" s="11">
        <f t="shared" si="8"/>
        <v>7854.3673922994558</v>
      </c>
      <c r="F25" s="11">
        <f t="shared" si="9"/>
        <v>1256.6987827679129</v>
      </c>
      <c r="G25" s="11">
        <f t="shared" si="4"/>
        <v>96883.998367518259</v>
      </c>
      <c r="H25" s="11">
        <f t="shared" si="10"/>
        <v>645708.84763317939</v>
      </c>
    </row>
    <row r="26" spans="2:9" x14ac:dyDescent="0.25">
      <c r="B26" s="10">
        <v>18</v>
      </c>
      <c r="C26" s="11">
        <f t="shared" si="6"/>
        <v>645708.84763317939</v>
      </c>
      <c r="D26" s="11">
        <f t="shared" si="7"/>
        <v>88863.218298501451</v>
      </c>
      <c r="E26" s="11">
        <f t="shared" si="8"/>
        <v>6914.4655767386284</v>
      </c>
      <c r="F26" s="11">
        <f t="shared" si="9"/>
        <v>1106.3144922781805</v>
      </c>
      <c r="G26" s="11">
        <f t="shared" si="4"/>
        <v>96883.998367518259</v>
      </c>
      <c r="H26" s="11">
        <f t="shared" si="10"/>
        <v>556845.62933467794</v>
      </c>
    </row>
    <row r="27" spans="2:9" x14ac:dyDescent="0.25">
      <c r="B27" s="10">
        <v>19</v>
      </c>
      <c r="C27" s="11">
        <f t="shared" si="6"/>
        <v>556845.62933467794</v>
      </c>
      <c r="D27" s="11">
        <f t="shared" si="7"/>
        <v>89967.047575132674</v>
      </c>
      <c r="E27" s="11">
        <f t="shared" si="8"/>
        <v>5962.8886141255089</v>
      </c>
      <c r="F27" s="11">
        <f t="shared" si="9"/>
        <v>954.0621782600814</v>
      </c>
      <c r="G27" s="11">
        <f t="shared" si="4"/>
        <v>96883.998367518259</v>
      </c>
      <c r="H27" s="11">
        <f t="shared" si="10"/>
        <v>466878.58175954525</v>
      </c>
    </row>
    <row r="28" spans="2:9" x14ac:dyDescent="0.25">
      <c r="B28" s="10">
        <v>20</v>
      </c>
      <c r="C28" s="11">
        <f t="shared" si="6"/>
        <v>466878.58175954525</v>
      </c>
      <c r="D28" s="11">
        <f t="shared" si="7"/>
        <v>91084.58825109512</v>
      </c>
      <c r="E28" s="11">
        <f t="shared" si="8"/>
        <v>4999.49147967513</v>
      </c>
      <c r="F28" s="11">
        <f t="shared" si="9"/>
        <v>799.91863674802084</v>
      </c>
      <c r="G28" s="11">
        <f t="shared" si="4"/>
        <v>96883.998367518259</v>
      </c>
      <c r="H28" s="11">
        <f t="shared" si="10"/>
        <v>375793.9935084501</v>
      </c>
    </row>
    <row r="29" spans="2:9" x14ac:dyDescent="0.25">
      <c r="B29" s="10">
        <v>21</v>
      </c>
      <c r="C29" s="11">
        <f t="shared" si="6"/>
        <v>375793.9935084501</v>
      </c>
      <c r="D29" s="11">
        <f t="shared" si="7"/>
        <v>92216.010644820795</v>
      </c>
      <c r="E29" s="11">
        <f t="shared" si="8"/>
        <v>4024.1273471529862</v>
      </c>
      <c r="F29" s="11">
        <f t="shared" si="9"/>
        <v>643.86037554447785</v>
      </c>
      <c r="G29" s="11">
        <f t="shared" si="4"/>
        <v>96883.998367518259</v>
      </c>
      <c r="H29" s="11">
        <f t="shared" si="10"/>
        <v>283577.9828636293</v>
      </c>
    </row>
    <row r="30" spans="2:9" x14ac:dyDescent="0.25">
      <c r="B30" s="10">
        <v>22</v>
      </c>
      <c r="C30" s="11">
        <f t="shared" si="6"/>
        <v>283577.9828636293</v>
      </c>
      <c r="D30" s="11">
        <f t="shared" si="7"/>
        <v>93361.487190380547</v>
      </c>
      <c r="E30" s="11">
        <f t="shared" si="8"/>
        <v>3036.6475664980298</v>
      </c>
      <c r="F30" s="11">
        <f t="shared" si="9"/>
        <v>485.86361063968479</v>
      </c>
      <c r="G30" s="11">
        <f t="shared" si="4"/>
        <v>96883.998367518259</v>
      </c>
      <c r="H30" s="11">
        <f t="shared" si="10"/>
        <v>190216.49567324875</v>
      </c>
    </row>
    <row r="31" spans="2:9" x14ac:dyDescent="0.25">
      <c r="B31" s="10">
        <v>23</v>
      </c>
      <c r="C31" s="11">
        <f t="shared" si="6"/>
        <v>190216.49567324875</v>
      </c>
      <c r="D31" s="11">
        <f t="shared" si="7"/>
        <v>94521.192463763728</v>
      </c>
      <c r="E31" s="11">
        <f t="shared" si="8"/>
        <v>2036.9016411677051</v>
      </c>
      <c r="F31" s="11">
        <f t="shared" si="9"/>
        <v>325.90426258683283</v>
      </c>
      <c r="G31" s="11">
        <f t="shared" si="4"/>
        <v>96883.998367518259</v>
      </c>
      <c r="H31" s="11">
        <f t="shared" si="10"/>
        <v>95695.30320948502</v>
      </c>
    </row>
    <row r="32" spans="2:9" x14ac:dyDescent="0.25">
      <c r="B32" s="10">
        <v>24</v>
      </c>
      <c r="C32" s="11">
        <f t="shared" si="6"/>
        <v>95695.30320948502</v>
      </c>
      <c r="D32" s="11">
        <f t="shared" si="7"/>
        <v>95695.303209484438</v>
      </c>
      <c r="E32" s="11">
        <f t="shared" si="8"/>
        <v>1024.7372052015687</v>
      </c>
      <c r="F32" s="11">
        <f t="shared" si="9"/>
        <v>163.95795283225101</v>
      </c>
      <c r="G32" s="11">
        <f t="shared" si="4"/>
        <v>96883.998367518259</v>
      </c>
      <c r="H32" s="11">
        <f t="shared" si="10"/>
        <v>5.8207660913467407E-10</v>
      </c>
    </row>
    <row r="34" spans="1:8" ht="15.75" x14ac:dyDescent="0.25">
      <c r="C34" s="21" t="s">
        <v>12</v>
      </c>
      <c r="D34" s="22">
        <f>SUM(D9:D32)</f>
        <v>1999999.9999999991</v>
      </c>
      <c r="E34" s="22">
        <f t="shared" ref="E34:G34" si="11">SUM(E9:E32)</f>
        <v>280358.58691417135</v>
      </c>
      <c r="F34" s="22">
        <f t="shared" si="11"/>
        <v>44857.373906267414</v>
      </c>
      <c r="G34" s="22">
        <f t="shared" si="11"/>
        <v>2325215.9608204374</v>
      </c>
    </row>
    <row r="36" spans="1:8" x14ac:dyDescent="0.25">
      <c r="A36" s="33" t="s">
        <v>13</v>
      </c>
      <c r="B36" s="33"/>
      <c r="C36" s="33"/>
      <c r="D36" s="33"/>
      <c r="E36" s="33"/>
      <c r="F36" s="33"/>
      <c r="G36" s="33"/>
      <c r="H36" s="33"/>
    </row>
    <row r="37" spans="1:8" x14ac:dyDescent="0.25">
      <c r="A37" s="33" t="s">
        <v>14</v>
      </c>
      <c r="B37" s="33"/>
      <c r="C37" s="33"/>
      <c r="D37" s="33"/>
      <c r="E37" s="33"/>
      <c r="F37" s="33"/>
      <c r="G37" s="33"/>
      <c r="H37" s="33"/>
    </row>
  </sheetData>
  <sheetProtection algorithmName="SHA-512" hashValue="S+R0Fc/jxDNxK6nUtQaI/BwRb51SFZ4rMxne7z8cGxO39T9tbHH8+OEqHYv84/+Uk+KPmUt39qBBvq/gOFl+aw==" saltValue="PpuLPUA5CX9ucroxJ1fMfA==" spinCount="100000" sheet="1" objects="1" scenarios="1"/>
  <customSheetViews>
    <customSheetView guid="{D74203C3-A5C7-487B-948E-CE4F6D58EFB1}" showPageBreaks="1" showGridLines="0" showRowCol="0" fitToPage="1" printArea="1" hiddenColumns="1" view="pageBreakPreview">
      <selection activeCell="D8" sqref="D8"/>
      <pageMargins left="0.70866141732283472" right="0.70866141732283472" top="0.74803149606299213" bottom="0.74803149606299213" header="0.31496062992125984" footer="0.31496062992125984"/>
      <printOptions horizontalCentered="1" verticalCentered="1"/>
      <pageSetup scale="88" orientation="portrait" r:id="rId1"/>
      <headerFooter>
        <oddHeader>&amp;R&amp;D&amp;T</oddHeader>
      </headerFooter>
    </customSheetView>
  </customSheetViews>
  <mergeCells count="9">
    <mergeCell ref="B6:C6"/>
    <mergeCell ref="A36:H36"/>
    <mergeCell ref="A37:H37"/>
    <mergeCell ref="A1:H1"/>
    <mergeCell ref="A2:H2"/>
    <mergeCell ref="B4:C4"/>
    <mergeCell ref="E4:G4"/>
    <mergeCell ref="B5:C5"/>
    <mergeCell ref="E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portrait" r:id="rId2"/>
  <headerFooter>
    <oddHeader>&amp;R&amp;D&amp;T</oddHeader>
    <oddFooter>&amp;Lcontacto@cefin.com.mx&amp;C&amp;G&amp;Rwww.cefin.com.mx</oddFooter>
  </headerFooter>
  <drawing r:id="rId3"/>
  <legacyDrawingHF r:id="rId4"/>
  <picture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showRowColHeaders="0" view="pageBreakPreview" zoomScaleNormal="100" zoomScaleSheetLayoutView="100" workbookViewId="0">
      <selection activeCell="A6" sqref="A6"/>
    </sheetView>
  </sheetViews>
  <sheetFormatPr baseColWidth="10" defaultRowHeight="15" x14ac:dyDescent="0.25"/>
  <cols>
    <col min="1" max="1" width="15" bestFit="1" customWidth="1"/>
    <col min="2" max="2" width="5.42578125" customWidth="1"/>
    <col min="3" max="3" width="13.85546875" customWidth="1"/>
    <col min="4" max="4" width="14.140625" bestFit="1" customWidth="1"/>
    <col min="5" max="6" width="13" bestFit="1" customWidth="1"/>
    <col min="7" max="7" width="14.140625" bestFit="1" customWidth="1"/>
    <col min="8" max="8" width="13.42578125" customWidth="1"/>
    <col min="9" max="11" width="0" hidden="1" customWidth="1"/>
  </cols>
  <sheetData>
    <row r="1" spans="1:11" ht="18" x14ac:dyDescent="0.25">
      <c r="A1" s="27" t="s">
        <v>8</v>
      </c>
      <c r="B1" s="28"/>
      <c r="C1" s="28"/>
      <c r="D1" s="28"/>
      <c r="E1" s="28"/>
      <c r="F1" s="28"/>
      <c r="G1" s="28"/>
      <c r="H1" s="29"/>
      <c r="I1" s="6"/>
    </row>
    <row r="2" spans="1:11" ht="17.25" thickBot="1" x14ac:dyDescent="0.3">
      <c r="A2" s="30" t="s">
        <v>9</v>
      </c>
      <c r="B2" s="31"/>
      <c r="C2" s="31"/>
      <c r="D2" s="31"/>
      <c r="E2" s="31"/>
      <c r="F2" s="31"/>
      <c r="G2" s="31"/>
      <c r="H2" s="32"/>
      <c r="I2" s="7"/>
    </row>
    <row r="3" spans="1:11" ht="16.5" x14ac:dyDescent="0.25">
      <c r="A3" s="8"/>
      <c r="B3" s="8"/>
      <c r="C3" s="8"/>
      <c r="D3" s="9"/>
      <c r="E3" s="9"/>
      <c r="F3" s="9"/>
      <c r="G3" s="9"/>
      <c r="H3" s="8"/>
      <c r="I3" s="8"/>
    </row>
    <row r="4" spans="1:11" x14ac:dyDescent="0.25">
      <c r="A4" s="12" t="s">
        <v>0</v>
      </c>
      <c r="B4" s="36">
        <f>'24 MESES'!B4:C4</f>
        <v>2000000</v>
      </c>
      <c r="C4" s="36"/>
      <c r="E4" s="25" t="s">
        <v>10</v>
      </c>
      <c r="F4" s="25"/>
      <c r="G4" s="25"/>
      <c r="H4" s="18">
        <v>0.02</v>
      </c>
      <c r="I4">
        <f>B5*3</f>
        <v>38.549999999999997</v>
      </c>
    </row>
    <row r="5" spans="1:11" x14ac:dyDescent="0.25">
      <c r="A5" s="12" t="s">
        <v>15</v>
      </c>
      <c r="B5" s="35">
        <f>'24 MESES'!B5:C5</f>
        <v>12.85</v>
      </c>
      <c r="C5" s="35"/>
      <c r="E5" s="26" t="s">
        <v>11</v>
      </c>
      <c r="F5" s="26"/>
      <c r="G5" s="19">
        <f>PMT(K6,B6,-B4,,0)</f>
        <v>69238.628013849433</v>
      </c>
      <c r="H5" s="20"/>
      <c r="I5" s="17">
        <f>I4/100</f>
        <v>0.38549999999999995</v>
      </c>
    </row>
    <row r="6" spans="1:11" x14ac:dyDescent="0.25">
      <c r="A6" s="12" t="s">
        <v>1</v>
      </c>
      <c r="B6" s="26">
        <f>12+'24 MESES'!B6:C6</f>
        <v>36</v>
      </c>
      <c r="C6" s="26"/>
      <c r="I6">
        <f>I5/36</f>
        <v>1.0708333333333332E-2</v>
      </c>
      <c r="K6">
        <f>I6*1.16</f>
        <v>1.2421666666666664E-2</v>
      </c>
    </row>
    <row r="7" spans="1:11" ht="15.75" thickBot="1" x14ac:dyDescent="0.3">
      <c r="K7" s="16"/>
    </row>
    <row r="8" spans="1:11" ht="27.75" thickBot="1" x14ac:dyDescent="0.3">
      <c r="C8" s="3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2" t="s">
        <v>7</v>
      </c>
      <c r="K8" s="16"/>
    </row>
    <row r="9" spans="1:11" x14ac:dyDescent="0.25">
      <c r="B9" s="10">
        <v>1</v>
      </c>
      <c r="C9" s="11">
        <f>B4</f>
        <v>2000000</v>
      </c>
      <c r="D9" s="11">
        <f>G9-E9-F9</f>
        <v>44395.294680516105</v>
      </c>
      <c r="E9" s="11">
        <f>$B$4*$I$6</f>
        <v>21416.666666666664</v>
      </c>
      <c r="F9" s="11">
        <f>E9*0.16</f>
        <v>3426.6666666666665</v>
      </c>
      <c r="G9" s="11">
        <f>$G$5</f>
        <v>69238.628013849433</v>
      </c>
      <c r="H9" s="11">
        <f>C9-D9</f>
        <v>1955604.705319484</v>
      </c>
      <c r="I9" s="1"/>
    </row>
    <row r="10" spans="1:11" x14ac:dyDescent="0.25">
      <c r="B10" s="10">
        <v>2</v>
      </c>
      <c r="C10" s="11">
        <f>H9</f>
        <v>1955604.705319484</v>
      </c>
      <c r="D10" s="11">
        <f>G10-E10-F10</f>
        <v>44946.758232605913</v>
      </c>
      <c r="E10" s="11">
        <f>C10*$I$6</f>
        <v>20941.267052796138</v>
      </c>
      <c r="F10" s="11">
        <f>E10*0.16</f>
        <v>3350.6027284473821</v>
      </c>
      <c r="G10" s="11">
        <f>$G$5</f>
        <v>69238.628013849433</v>
      </c>
      <c r="H10" s="11">
        <f>C10-D10</f>
        <v>1910657.9470868781</v>
      </c>
      <c r="I10" s="1"/>
      <c r="J10" s="1">
        <f>D9+E9+F9</f>
        <v>69238.628013849448</v>
      </c>
    </row>
    <row r="11" spans="1:11" x14ac:dyDescent="0.25">
      <c r="B11" s="10">
        <v>3</v>
      </c>
      <c r="C11" s="11">
        <f t="shared" ref="C11:C20" si="0">H10</f>
        <v>1910657.9470868781</v>
      </c>
      <c r="D11" s="11">
        <f t="shared" ref="D11:D20" si="1">G11-E11-F11</f>
        <v>45505.071881118602</v>
      </c>
      <c r="E11" s="11">
        <f t="shared" ref="E11:E20" si="2">C11*$I$6</f>
        <v>20459.962183388652</v>
      </c>
      <c r="F11" s="11">
        <f t="shared" ref="F11:F20" si="3">E11*0.16</f>
        <v>3273.5939493421843</v>
      </c>
      <c r="G11" s="11">
        <f t="shared" ref="G11:G44" si="4">$G$5</f>
        <v>69238.628013849433</v>
      </c>
      <c r="H11" s="11">
        <f t="shared" ref="H11:H20" si="5">C11-D11</f>
        <v>1865152.8752057594</v>
      </c>
      <c r="I11" s="1"/>
    </row>
    <row r="12" spans="1:11" x14ac:dyDescent="0.25">
      <c r="B12" s="10">
        <v>4</v>
      </c>
      <c r="C12" s="11">
        <f t="shared" si="0"/>
        <v>1865152.8752057594</v>
      </c>
      <c r="D12" s="11">
        <f t="shared" si="1"/>
        <v>46070.320715668568</v>
      </c>
      <c r="E12" s="11">
        <f t="shared" si="2"/>
        <v>19972.678705328337</v>
      </c>
      <c r="F12" s="11">
        <f t="shared" si="3"/>
        <v>3195.628592852534</v>
      </c>
      <c r="G12" s="11">
        <f t="shared" si="4"/>
        <v>69238.628013849433</v>
      </c>
      <c r="H12" s="11">
        <f t="shared" si="5"/>
        <v>1819082.5544900908</v>
      </c>
      <c r="I12" s="1"/>
    </row>
    <row r="13" spans="1:11" x14ac:dyDescent="0.25">
      <c r="B13" s="10">
        <v>5</v>
      </c>
      <c r="C13" s="11">
        <f t="shared" si="0"/>
        <v>1819082.5544900908</v>
      </c>
      <c r="D13" s="11">
        <f t="shared" si="1"/>
        <v>46642.590882825025</v>
      </c>
      <c r="E13" s="11">
        <f t="shared" si="2"/>
        <v>19479.342354331387</v>
      </c>
      <c r="F13" s="11">
        <f t="shared" si="3"/>
        <v>3116.694776693022</v>
      </c>
      <c r="G13" s="11">
        <f t="shared" si="4"/>
        <v>69238.628013849433</v>
      </c>
      <c r="H13" s="11">
        <f t="shared" si="5"/>
        <v>1772439.9636072658</v>
      </c>
      <c r="I13" s="1"/>
    </row>
    <row r="14" spans="1:11" x14ac:dyDescent="0.25">
      <c r="B14" s="10">
        <v>6</v>
      </c>
      <c r="C14" s="11">
        <f t="shared" si="0"/>
        <v>1772439.9636072658</v>
      </c>
      <c r="D14" s="11">
        <f t="shared" si="1"/>
        <v>47221.969599241187</v>
      </c>
      <c r="E14" s="11">
        <f t="shared" si="2"/>
        <v>18979.877943627802</v>
      </c>
      <c r="F14" s="11">
        <f t="shared" si="3"/>
        <v>3036.7804709804482</v>
      </c>
      <c r="G14" s="11">
        <f t="shared" si="4"/>
        <v>69238.628013849433</v>
      </c>
      <c r="H14" s="11">
        <f t="shared" si="5"/>
        <v>1725217.9940080247</v>
      </c>
      <c r="I14" s="1"/>
    </row>
    <row r="15" spans="1:11" x14ac:dyDescent="0.25">
      <c r="B15" s="10">
        <v>7</v>
      </c>
      <c r="C15" s="11">
        <f t="shared" si="0"/>
        <v>1725217.9940080247</v>
      </c>
      <c r="D15" s="11">
        <f t="shared" si="1"/>
        <v>47808.545164946416</v>
      </c>
      <c r="E15" s="11">
        <f t="shared" si="2"/>
        <v>18474.209352502596</v>
      </c>
      <c r="F15" s="11">
        <f t="shared" si="3"/>
        <v>2955.8734964004152</v>
      </c>
      <c r="G15" s="11">
        <f t="shared" si="4"/>
        <v>69238.628013849433</v>
      </c>
      <c r="H15" s="11">
        <f t="shared" si="5"/>
        <v>1677409.4488430782</v>
      </c>
      <c r="I15" s="1"/>
    </row>
    <row r="16" spans="1:11" x14ac:dyDescent="0.25">
      <c r="B16" s="10">
        <v>8</v>
      </c>
      <c r="C16" s="11">
        <f t="shared" si="0"/>
        <v>1677409.4488430782</v>
      </c>
      <c r="D16" s="11">
        <f t="shared" si="1"/>
        <v>48402.406976803664</v>
      </c>
      <c r="E16" s="11">
        <f t="shared" si="2"/>
        <v>17962.259514694626</v>
      </c>
      <c r="F16" s="11">
        <f t="shared" si="3"/>
        <v>2873.96152235114</v>
      </c>
      <c r="G16" s="11">
        <f t="shared" si="4"/>
        <v>69238.628013849433</v>
      </c>
      <c r="H16" s="11">
        <f t="shared" si="5"/>
        <v>1629007.0418662746</v>
      </c>
      <c r="I16" s="1"/>
    </row>
    <row r="17" spans="2:9" x14ac:dyDescent="0.25">
      <c r="B17" s="10">
        <v>9</v>
      </c>
      <c r="C17" s="11">
        <f t="shared" si="0"/>
        <v>1629007.0418662746</v>
      </c>
      <c r="D17" s="11">
        <f t="shared" si="1"/>
        <v>49003.645542133861</v>
      </c>
      <c r="E17" s="11">
        <f t="shared" si="2"/>
        <v>17443.950406651355</v>
      </c>
      <c r="F17" s="11">
        <f t="shared" si="3"/>
        <v>2791.0320650642166</v>
      </c>
      <c r="G17" s="11">
        <f t="shared" si="4"/>
        <v>69238.628013849433</v>
      </c>
      <c r="H17" s="11">
        <f t="shared" si="5"/>
        <v>1580003.3963241407</v>
      </c>
      <c r="I17" s="1"/>
    </row>
    <row r="18" spans="2:9" x14ac:dyDescent="0.25">
      <c r="B18" s="10">
        <v>10</v>
      </c>
      <c r="C18" s="11">
        <f t="shared" si="0"/>
        <v>1580003.3963241407</v>
      </c>
      <c r="D18" s="11">
        <f t="shared" si="1"/>
        <v>49612.352492509737</v>
      </c>
      <c r="E18" s="11">
        <f t="shared" si="2"/>
        <v>16919.203035637671</v>
      </c>
      <c r="F18" s="11">
        <f t="shared" si="3"/>
        <v>2707.0724857020273</v>
      </c>
      <c r="G18" s="11">
        <f t="shared" si="4"/>
        <v>69238.628013849433</v>
      </c>
      <c r="H18" s="11">
        <f t="shared" si="5"/>
        <v>1530391.0438316311</v>
      </c>
      <c r="I18" s="1"/>
    </row>
    <row r="19" spans="2:9" x14ac:dyDescent="0.25">
      <c r="B19" s="10">
        <v>11</v>
      </c>
      <c r="C19" s="11">
        <f t="shared" si="0"/>
        <v>1530391.0438316311</v>
      </c>
      <c r="D19" s="11">
        <f t="shared" si="1"/>
        <v>50228.620597720859</v>
      </c>
      <c r="E19" s="11">
        <f t="shared" si="2"/>
        <v>16387.937427697048</v>
      </c>
      <c r="F19" s="11">
        <f t="shared" si="3"/>
        <v>2622.0699884315277</v>
      </c>
      <c r="G19" s="11">
        <f t="shared" si="4"/>
        <v>69238.628013849433</v>
      </c>
      <c r="H19" s="11">
        <f t="shared" si="5"/>
        <v>1480162.4232339102</v>
      </c>
      <c r="I19" s="1"/>
    </row>
    <row r="20" spans="2:9" x14ac:dyDescent="0.25">
      <c r="B20" s="10">
        <v>12</v>
      </c>
      <c r="C20" s="11">
        <f t="shared" si="0"/>
        <v>1480162.4232339102</v>
      </c>
      <c r="D20" s="11">
        <f t="shared" si="1"/>
        <v>50852.543779912216</v>
      </c>
      <c r="E20" s="11">
        <f t="shared" si="2"/>
        <v>15850.072615463119</v>
      </c>
      <c r="F20" s="11">
        <f t="shared" si="3"/>
        <v>2536.0116184740991</v>
      </c>
      <c r="G20" s="11">
        <f t="shared" si="4"/>
        <v>69238.628013849433</v>
      </c>
      <c r="H20" s="11">
        <f t="shared" si="5"/>
        <v>1429309.8794539981</v>
      </c>
      <c r="I20" s="1"/>
    </row>
    <row r="21" spans="2:9" x14ac:dyDescent="0.25">
      <c r="B21" s="10">
        <v>13</v>
      </c>
      <c r="C21" s="11">
        <f t="shared" ref="C21:C44" si="6">H20</f>
        <v>1429309.8794539981</v>
      </c>
      <c r="D21" s="11">
        <f t="shared" ref="D21:D44" si="7">G21-E21-F21</f>
        <v>51484.217127898351</v>
      </c>
      <c r="E21" s="11">
        <f t="shared" ref="E21:E44" si="8">C21*$I$6</f>
        <v>15305.526625819894</v>
      </c>
      <c r="F21" s="11">
        <f t="shared" ref="F21:F44" si="9">E21*0.16</f>
        <v>2448.8842601311831</v>
      </c>
      <c r="G21" s="11">
        <f t="shared" si="4"/>
        <v>69238.628013849433</v>
      </c>
      <c r="H21" s="11">
        <f t="shared" ref="H21:H44" si="10">C21-D21</f>
        <v>1377825.6623260998</v>
      </c>
      <c r="I21" s="1"/>
    </row>
    <row r="22" spans="2:9" x14ac:dyDescent="0.25">
      <c r="B22" s="10">
        <v>14</v>
      </c>
      <c r="C22" s="11">
        <f t="shared" si="6"/>
        <v>1377825.6623260998</v>
      </c>
      <c r="D22" s="11">
        <f t="shared" si="7"/>
        <v>52123.736911655396</v>
      </c>
      <c r="E22" s="11">
        <f t="shared" si="8"/>
        <v>14754.216467408651</v>
      </c>
      <c r="F22" s="11">
        <f t="shared" si="9"/>
        <v>2360.6746347853841</v>
      </c>
      <c r="G22" s="11">
        <f t="shared" si="4"/>
        <v>69238.628013849433</v>
      </c>
      <c r="H22" s="11">
        <f t="shared" si="10"/>
        <v>1325701.9254144444</v>
      </c>
    </row>
    <row r="23" spans="2:9" x14ac:dyDescent="0.25">
      <c r="B23" s="10">
        <v>15</v>
      </c>
      <c r="C23" s="11">
        <f t="shared" si="6"/>
        <v>1325701.9254144444</v>
      </c>
      <c r="D23" s="11">
        <f t="shared" si="7"/>
        <v>52771.200596993011</v>
      </c>
      <c r="E23" s="11">
        <f t="shared" si="8"/>
        <v>14196.058117979674</v>
      </c>
      <c r="F23" s="11">
        <f t="shared" si="9"/>
        <v>2271.369298876748</v>
      </c>
      <c r="G23" s="11">
        <f t="shared" si="4"/>
        <v>69238.628013849433</v>
      </c>
      <c r="H23" s="11">
        <f t="shared" si="10"/>
        <v>1272930.7248174513</v>
      </c>
    </row>
    <row r="24" spans="2:9" x14ac:dyDescent="0.25">
      <c r="B24" s="10">
        <v>16</v>
      </c>
      <c r="C24" s="11">
        <f t="shared" si="6"/>
        <v>1272930.7248174513</v>
      </c>
      <c r="D24" s="11">
        <f t="shared" si="7"/>
        <v>53426.706860408667</v>
      </c>
      <c r="E24" s="11">
        <f t="shared" si="8"/>
        <v>13630.966511586872</v>
      </c>
      <c r="F24" s="11">
        <f t="shared" si="9"/>
        <v>2180.9546418538994</v>
      </c>
      <c r="G24" s="11">
        <f t="shared" si="4"/>
        <v>69238.628013849433</v>
      </c>
      <c r="H24" s="11">
        <f t="shared" si="10"/>
        <v>1219504.0179570427</v>
      </c>
    </row>
    <row r="25" spans="2:9" x14ac:dyDescent="0.25">
      <c r="B25" s="10">
        <v>17</v>
      </c>
      <c r="C25" s="11">
        <f t="shared" si="6"/>
        <v>1219504.0179570427</v>
      </c>
      <c r="D25" s="11">
        <f t="shared" si="7"/>
        <v>54090.355604126373</v>
      </c>
      <c r="E25" s="11">
        <f t="shared" si="8"/>
        <v>13058.85552562333</v>
      </c>
      <c r="F25" s="11">
        <f t="shared" si="9"/>
        <v>2089.4168840997327</v>
      </c>
      <c r="G25" s="11">
        <f t="shared" si="4"/>
        <v>69238.628013849433</v>
      </c>
      <c r="H25" s="11">
        <f t="shared" si="10"/>
        <v>1165413.6623529163</v>
      </c>
    </row>
    <row r="26" spans="2:9" x14ac:dyDescent="0.25">
      <c r="B26" s="10">
        <v>18</v>
      </c>
      <c r="C26" s="11">
        <f t="shared" si="6"/>
        <v>1165413.6623529163</v>
      </c>
      <c r="D26" s="11">
        <f t="shared" si="7"/>
        <v>54762.247971322293</v>
      </c>
      <c r="E26" s="11">
        <f t="shared" si="8"/>
        <v>12479.637967695811</v>
      </c>
      <c r="F26" s="11">
        <f t="shared" si="9"/>
        <v>1996.7420748313298</v>
      </c>
      <c r="G26" s="11">
        <f t="shared" si="4"/>
        <v>69238.628013849433</v>
      </c>
      <c r="H26" s="11">
        <f t="shared" si="10"/>
        <v>1110651.4143815939</v>
      </c>
    </row>
    <row r="27" spans="2:9" x14ac:dyDescent="0.25">
      <c r="B27" s="10">
        <v>19</v>
      </c>
      <c r="C27" s="11">
        <f t="shared" si="6"/>
        <v>1110651.4143815939</v>
      </c>
      <c r="D27" s="11">
        <f t="shared" si="7"/>
        <v>55442.486361539406</v>
      </c>
      <c r="E27" s="11">
        <f t="shared" si="8"/>
        <v>11893.225562336233</v>
      </c>
      <c r="F27" s="11">
        <f t="shared" si="9"/>
        <v>1902.9160899737972</v>
      </c>
      <c r="G27" s="11">
        <f t="shared" si="4"/>
        <v>69238.628013849433</v>
      </c>
      <c r="H27" s="11">
        <f t="shared" si="10"/>
        <v>1055208.9280200545</v>
      </c>
    </row>
    <row r="28" spans="2:9" x14ac:dyDescent="0.25">
      <c r="B28" s="10">
        <v>20</v>
      </c>
      <c r="C28" s="11">
        <f t="shared" si="6"/>
        <v>1055208.9280200545</v>
      </c>
      <c r="D28" s="11">
        <f t="shared" si="7"/>
        <v>56131.174446293662</v>
      </c>
      <c r="E28" s="11">
        <f t="shared" si="8"/>
        <v>11299.528937548082</v>
      </c>
      <c r="F28" s="11">
        <f t="shared" si="9"/>
        <v>1807.9246300076932</v>
      </c>
      <c r="G28" s="11">
        <f t="shared" si="4"/>
        <v>69238.628013849433</v>
      </c>
      <c r="H28" s="11">
        <f t="shared" si="10"/>
        <v>999077.75357376086</v>
      </c>
    </row>
    <row r="29" spans="2:9" x14ac:dyDescent="0.25">
      <c r="B29" s="10">
        <v>21</v>
      </c>
      <c r="C29" s="11">
        <f t="shared" si="6"/>
        <v>999077.75357376086</v>
      </c>
      <c r="D29" s="11">
        <f t="shared" si="7"/>
        <v>56828.417184874037</v>
      </c>
      <c r="E29" s="11">
        <f t="shared" si="8"/>
        <v>10698.457611185688</v>
      </c>
      <c r="F29" s="11">
        <f t="shared" si="9"/>
        <v>1711.7532177897101</v>
      </c>
      <c r="G29" s="11">
        <f t="shared" si="4"/>
        <v>69238.628013849433</v>
      </c>
      <c r="H29" s="11">
        <f t="shared" si="10"/>
        <v>942249.33638888679</v>
      </c>
    </row>
    <row r="30" spans="2:9" x14ac:dyDescent="0.25">
      <c r="B30" s="10">
        <v>22</v>
      </c>
      <c r="C30" s="11">
        <f t="shared" si="6"/>
        <v>942249.33638888679</v>
      </c>
      <c r="D30" s="11">
        <f t="shared" si="7"/>
        <v>57534.320840338805</v>
      </c>
      <c r="E30" s="11">
        <f t="shared" si="8"/>
        <v>10089.919977164329</v>
      </c>
      <c r="F30" s="11">
        <f t="shared" si="9"/>
        <v>1614.3871963462927</v>
      </c>
      <c r="G30" s="11">
        <f t="shared" si="4"/>
        <v>69238.628013849433</v>
      </c>
      <c r="H30" s="11">
        <f t="shared" si="10"/>
        <v>884715.01554854796</v>
      </c>
    </row>
    <row r="31" spans="2:9" x14ac:dyDescent="0.25">
      <c r="B31" s="10">
        <v>23</v>
      </c>
      <c r="C31" s="11">
        <f t="shared" si="6"/>
        <v>884715.01554854796</v>
      </c>
      <c r="D31" s="11">
        <f t="shared" si="7"/>
        <v>58248.992995710549</v>
      </c>
      <c r="E31" s="11">
        <f t="shared" si="8"/>
        <v>9473.8232914990331</v>
      </c>
      <c r="F31" s="11">
        <f t="shared" si="9"/>
        <v>1515.8117266398453</v>
      </c>
      <c r="G31" s="11">
        <f t="shared" si="4"/>
        <v>69238.628013849433</v>
      </c>
      <c r="H31" s="11">
        <f t="shared" si="10"/>
        <v>826466.02255283738</v>
      </c>
    </row>
    <row r="32" spans="2:9" x14ac:dyDescent="0.25">
      <c r="B32" s="10">
        <v>24</v>
      </c>
      <c r="C32" s="11">
        <f t="shared" si="6"/>
        <v>826466.02255283738</v>
      </c>
      <c r="D32" s="11">
        <f t="shared" si="7"/>
        <v>58972.542570372272</v>
      </c>
      <c r="E32" s="11">
        <f t="shared" si="8"/>
        <v>8850.0736581699657</v>
      </c>
      <c r="F32" s="11">
        <f t="shared" si="9"/>
        <v>1416.0117853071945</v>
      </c>
      <c r="G32" s="11">
        <f t="shared" si="4"/>
        <v>69238.628013849433</v>
      </c>
      <c r="H32" s="11">
        <f t="shared" si="10"/>
        <v>767493.47998246516</v>
      </c>
    </row>
    <row r="33" spans="1:8" x14ac:dyDescent="0.25">
      <c r="B33" s="10">
        <v>25</v>
      </c>
      <c r="C33" s="11">
        <f t="shared" si="6"/>
        <v>767493.47998246516</v>
      </c>
      <c r="D33" s="11">
        <f t="shared" si="7"/>
        <v>59705.079836667246</v>
      </c>
      <c r="E33" s="11">
        <f t="shared" si="8"/>
        <v>8218.5760148122299</v>
      </c>
      <c r="F33" s="11">
        <f t="shared" si="9"/>
        <v>1314.9721623699568</v>
      </c>
      <c r="G33" s="11">
        <f t="shared" si="4"/>
        <v>69238.628013849433</v>
      </c>
      <c r="H33" s="11">
        <f t="shared" si="10"/>
        <v>707788.40014579787</v>
      </c>
    </row>
    <row r="34" spans="1:8" x14ac:dyDescent="0.25">
      <c r="B34" s="10">
        <v>26</v>
      </c>
      <c r="C34" s="11">
        <f t="shared" si="6"/>
        <v>707788.40014579787</v>
      </c>
      <c r="D34" s="11">
        <f t="shared" si="7"/>
        <v>60446.71643670505</v>
      </c>
      <c r="E34" s="11">
        <f t="shared" si="8"/>
        <v>7579.2341182279179</v>
      </c>
      <c r="F34" s="11">
        <f t="shared" si="9"/>
        <v>1212.6774589164668</v>
      </c>
      <c r="G34" s="11">
        <f t="shared" si="4"/>
        <v>69238.628013849433</v>
      </c>
      <c r="H34" s="11">
        <f t="shared" si="10"/>
        <v>647341.68370909279</v>
      </c>
    </row>
    <row r="35" spans="1:8" x14ac:dyDescent="0.25">
      <c r="B35" s="10">
        <v>27</v>
      </c>
      <c r="C35" s="11">
        <f t="shared" si="6"/>
        <v>647341.68370909279</v>
      </c>
      <c r="D35" s="11">
        <f t="shared" si="7"/>
        <v>61197.565399376319</v>
      </c>
      <c r="E35" s="11">
        <f t="shared" si="8"/>
        <v>6931.9505297182013</v>
      </c>
      <c r="F35" s="11">
        <f t="shared" si="9"/>
        <v>1109.1120847549123</v>
      </c>
      <c r="G35" s="11">
        <f t="shared" si="4"/>
        <v>69238.628013849433</v>
      </c>
      <c r="H35" s="11">
        <f t="shared" si="10"/>
        <v>586144.11830971646</v>
      </c>
    </row>
    <row r="36" spans="1:8" x14ac:dyDescent="0.25">
      <c r="B36" s="10">
        <v>28</v>
      </c>
      <c r="C36" s="11">
        <f t="shared" si="6"/>
        <v>586144.11830971646</v>
      </c>
      <c r="D36" s="11">
        <f t="shared" si="7"/>
        <v>61957.741157578908</v>
      </c>
      <c r="E36" s="11">
        <f t="shared" si="8"/>
        <v>6276.6266002332131</v>
      </c>
      <c r="F36" s="11">
        <f t="shared" si="9"/>
        <v>1004.2602560373141</v>
      </c>
      <c r="G36" s="11">
        <f t="shared" si="4"/>
        <v>69238.628013849433</v>
      </c>
      <c r="H36" s="11">
        <f t="shared" si="10"/>
        <v>524186.37715213757</v>
      </c>
    </row>
    <row r="37" spans="1:8" x14ac:dyDescent="0.25">
      <c r="B37" s="10">
        <v>29</v>
      </c>
      <c r="C37" s="11">
        <f t="shared" si="6"/>
        <v>524186.37715213757</v>
      </c>
      <c r="D37" s="11">
        <f t="shared" si="7"/>
        <v>62727.359565657964</v>
      </c>
      <c r="E37" s="11">
        <f t="shared" si="8"/>
        <v>5613.1624553374722</v>
      </c>
      <c r="F37" s="11">
        <f t="shared" si="9"/>
        <v>898.10599285399553</v>
      </c>
      <c r="G37" s="11">
        <f t="shared" si="4"/>
        <v>69238.628013849433</v>
      </c>
      <c r="H37" s="11">
        <f t="shared" si="10"/>
        <v>461459.0175864796</v>
      </c>
    </row>
    <row r="38" spans="1:8" x14ac:dyDescent="0.25">
      <c r="B38" s="10">
        <v>30</v>
      </c>
      <c r="C38" s="11">
        <f t="shared" si="6"/>
        <v>461459.0175864796</v>
      </c>
      <c r="D38" s="11">
        <f t="shared" si="7"/>
        <v>63506.537917062713</v>
      </c>
      <c r="E38" s="11">
        <f t="shared" si="8"/>
        <v>4941.4569799885521</v>
      </c>
      <c r="F38" s="11">
        <f t="shared" si="9"/>
        <v>790.63311679816832</v>
      </c>
      <c r="G38" s="11">
        <f t="shared" si="4"/>
        <v>69238.628013849433</v>
      </c>
      <c r="H38" s="11">
        <f t="shared" si="10"/>
        <v>397952.47966941691</v>
      </c>
    </row>
    <row r="39" spans="1:8" x14ac:dyDescent="0.25">
      <c r="B39" s="10">
        <v>31</v>
      </c>
      <c r="C39" s="11">
        <f t="shared" si="6"/>
        <v>397952.47966941691</v>
      </c>
      <c r="D39" s="11">
        <f t="shared" si="7"/>
        <v>64295.394962222497</v>
      </c>
      <c r="E39" s="11">
        <f t="shared" si="8"/>
        <v>4261.4078031266718</v>
      </c>
      <c r="F39" s="11">
        <f t="shared" si="9"/>
        <v>681.82524850026755</v>
      </c>
      <c r="G39" s="11">
        <f t="shared" si="4"/>
        <v>69238.628013849433</v>
      </c>
      <c r="H39" s="11">
        <f t="shared" si="10"/>
        <v>333657.08470719442</v>
      </c>
    </row>
    <row r="40" spans="1:8" x14ac:dyDescent="0.25">
      <c r="B40" s="10">
        <v>32</v>
      </c>
      <c r="C40" s="11">
        <f t="shared" si="6"/>
        <v>333657.08470719442</v>
      </c>
      <c r="D40" s="11">
        <f t="shared" si="7"/>
        <v>65094.050926644893</v>
      </c>
      <c r="E40" s="11">
        <f t="shared" si="8"/>
        <v>3572.9112820728728</v>
      </c>
      <c r="F40" s="11">
        <f t="shared" si="9"/>
        <v>571.66580513165968</v>
      </c>
      <c r="G40" s="11">
        <f t="shared" si="4"/>
        <v>69238.628013849433</v>
      </c>
      <c r="H40" s="11">
        <f t="shared" si="10"/>
        <v>268563.03378054954</v>
      </c>
    </row>
    <row r="41" spans="1:8" x14ac:dyDescent="0.25">
      <c r="B41" s="10">
        <v>33</v>
      </c>
      <c r="C41" s="11">
        <f t="shared" si="6"/>
        <v>268563.03378054954</v>
      </c>
      <c r="D41" s="11">
        <f t="shared" si="7"/>
        <v>65902.6275292387</v>
      </c>
      <c r="E41" s="11">
        <f t="shared" si="8"/>
        <v>2875.8624867333842</v>
      </c>
      <c r="F41" s="11">
        <f t="shared" si="9"/>
        <v>460.13799787734149</v>
      </c>
      <c r="G41" s="11">
        <f t="shared" si="4"/>
        <v>69238.628013849433</v>
      </c>
      <c r="H41" s="11">
        <f t="shared" si="10"/>
        <v>202660.40625131084</v>
      </c>
    </row>
    <row r="42" spans="1:8" x14ac:dyDescent="0.25">
      <c r="B42" s="10">
        <v>34</v>
      </c>
      <c r="C42" s="11">
        <f t="shared" si="6"/>
        <v>202660.40625131084</v>
      </c>
      <c r="D42" s="11">
        <f t="shared" si="7"/>
        <v>66721.248000864405</v>
      </c>
      <c r="E42" s="11">
        <f t="shared" si="8"/>
        <v>2170.1551836077865</v>
      </c>
      <c r="F42" s="11">
        <f t="shared" si="9"/>
        <v>347.22482937724584</v>
      </c>
      <c r="G42" s="11">
        <f t="shared" si="4"/>
        <v>69238.628013849433</v>
      </c>
      <c r="H42" s="11">
        <f t="shared" si="10"/>
        <v>135939.15825044643</v>
      </c>
    </row>
    <row r="43" spans="1:8" x14ac:dyDescent="0.25">
      <c r="B43" s="10">
        <v>35</v>
      </c>
      <c r="C43" s="11">
        <f t="shared" si="6"/>
        <v>135939.15825044643</v>
      </c>
      <c r="D43" s="11">
        <f t="shared" si="7"/>
        <v>67550.037103115144</v>
      </c>
      <c r="E43" s="11">
        <f t="shared" si="8"/>
        <v>1455.6818195985304</v>
      </c>
      <c r="F43" s="11">
        <f t="shared" si="9"/>
        <v>232.90909113576487</v>
      </c>
      <c r="G43" s="11">
        <f t="shared" si="4"/>
        <v>69238.628013849433</v>
      </c>
      <c r="H43" s="11">
        <f t="shared" si="10"/>
        <v>68389.121147331287</v>
      </c>
    </row>
    <row r="44" spans="1:8" x14ac:dyDescent="0.25">
      <c r="B44" s="10">
        <v>36</v>
      </c>
      <c r="C44" s="11">
        <f t="shared" si="6"/>
        <v>68389.121147331287</v>
      </c>
      <c r="D44" s="11">
        <f t="shared" si="7"/>
        <v>68389.121147330996</v>
      </c>
      <c r="E44" s="11">
        <f t="shared" si="8"/>
        <v>732.33350561933912</v>
      </c>
      <c r="F44" s="11">
        <f t="shared" si="9"/>
        <v>117.17336089909426</v>
      </c>
      <c r="G44" s="11">
        <f t="shared" si="4"/>
        <v>69238.628013849433</v>
      </c>
      <c r="H44" s="11">
        <f t="shared" si="10"/>
        <v>2.9103830456733704E-10</v>
      </c>
    </row>
    <row r="46" spans="1:8" ht="15.75" x14ac:dyDescent="0.25">
      <c r="C46" s="21" t="s">
        <v>12</v>
      </c>
      <c r="D46" s="22">
        <f>SUM(D9:D44)</f>
        <v>1999999.9999999998</v>
      </c>
      <c r="E46" s="22">
        <f t="shared" ref="E46:G46" si="11">SUM(E9:E44)</f>
        <v>424647.076291879</v>
      </c>
      <c r="F46" s="22">
        <f t="shared" si="11"/>
        <v>67943.532206700664</v>
      </c>
      <c r="G46" s="22">
        <f t="shared" si="11"/>
        <v>2492590.6084985798</v>
      </c>
    </row>
    <row r="48" spans="1:8" x14ac:dyDescent="0.25">
      <c r="A48" s="33" t="s">
        <v>13</v>
      </c>
      <c r="B48" s="33"/>
      <c r="C48" s="33"/>
      <c r="D48" s="33"/>
      <c r="E48" s="33"/>
      <c r="F48" s="33"/>
      <c r="G48" s="33"/>
      <c r="H48" s="33"/>
    </row>
    <row r="49" spans="1:8" x14ac:dyDescent="0.25">
      <c r="A49" s="33" t="s">
        <v>14</v>
      </c>
      <c r="B49" s="33"/>
      <c r="C49" s="33"/>
      <c r="D49" s="33"/>
      <c r="E49" s="33"/>
      <c r="F49" s="33"/>
      <c r="G49" s="33"/>
      <c r="H49" s="33"/>
    </row>
  </sheetData>
  <sheetProtection algorithmName="SHA-512" hashValue="eKBCvN8POkMF50RCXqqR7TjalFh4hzaN/ij8aK7IqFLrjkrtGL+3rWE9ZVlEMznvB80bVqeJ39ZI9qI5Nw1/Sg==" saltValue="6w1nkDRPoc0dF2YWMQ5QIg==" spinCount="100000" sheet="1" objects="1" scenarios="1"/>
  <customSheetViews>
    <customSheetView guid="{D74203C3-A5C7-487B-948E-CE4F6D58EFB1}" showPageBreaks="1" showGridLines="0" showRowCol="0" fitToPage="1" printArea="1" hiddenColumns="1" view="pageBreakPreview">
      <selection activeCell="D8" sqref="D8"/>
      <pageMargins left="0.70866141732283472" right="0.70866141732283472" top="0.74803149606299213" bottom="0.74803149606299213" header="0.31496062992125984" footer="0.31496062992125984"/>
      <printOptions horizontalCentered="1" verticalCentered="1"/>
      <pageSetup scale="88" orientation="portrait" r:id="rId1"/>
      <headerFooter>
        <oddHeader>&amp;R&amp;D&amp;T</oddHeader>
      </headerFooter>
    </customSheetView>
  </customSheetViews>
  <mergeCells count="9">
    <mergeCell ref="B6:C6"/>
    <mergeCell ref="A48:H48"/>
    <mergeCell ref="A49:H49"/>
    <mergeCell ref="A1:H1"/>
    <mergeCell ref="A2:H2"/>
    <mergeCell ref="B4:C4"/>
    <mergeCell ref="E4:G4"/>
    <mergeCell ref="B5:C5"/>
    <mergeCell ref="E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portrait" r:id="rId2"/>
  <headerFooter>
    <oddHeader>&amp;R&amp;D&amp;T</oddHeader>
    <oddFooter>&amp;Lcontacto@cefin.com.mx&amp;C&amp;G&amp;Rwww.cefin.com.mx</oddFooter>
  </headerFooter>
  <drawing r:id="rId3"/>
  <legacyDrawingHF r:id="rId4"/>
  <picture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showRowColHeaders="0" tabSelected="1" view="pageBreakPreview" zoomScaleNormal="100" zoomScaleSheetLayoutView="100" workbookViewId="0">
      <selection activeCell="A6" sqref="A6"/>
    </sheetView>
  </sheetViews>
  <sheetFormatPr baseColWidth="10" defaultRowHeight="15" x14ac:dyDescent="0.25"/>
  <cols>
    <col min="1" max="1" width="15" bestFit="1" customWidth="1"/>
    <col min="2" max="2" width="5.42578125" customWidth="1"/>
    <col min="3" max="3" width="13.85546875" customWidth="1"/>
    <col min="4" max="4" width="14.140625" bestFit="1" customWidth="1"/>
    <col min="5" max="6" width="13" bestFit="1" customWidth="1"/>
    <col min="7" max="7" width="14.140625" bestFit="1" customWidth="1"/>
    <col min="8" max="8" width="13.42578125" customWidth="1"/>
    <col min="9" max="11" width="0" hidden="1" customWidth="1"/>
  </cols>
  <sheetData>
    <row r="1" spans="1:11" ht="18" x14ac:dyDescent="0.25">
      <c r="A1" s="27" t="s">
        <v>8</v>
      </c>
      <c r="B1" s="28"/>
      <c r="C1" s="28"/>
      <c r="D1" s="28"/>
      <c r="E1" s="28"/>
      <c r="F1" s="28"/>
      <c r="G1" s="28"/>
      <c r="H1" s="29"/>
      <c r="I1" s="6"/>
    </row>
    <row r="2" spans="1:11" ht="17.25" thickBot="1" x14ac:dyDescent="0.3">
      <c r="A2" s="30" t="s">
        <v>9</v>
      </c>
      <c r="B2" s="31"/>
      <c r="C2" s="31"/>
      <c r="D2" s="31"/>
      <c r="E2" s="31"/>
      <c r="F2" s="31"/>
      <c r="G2" s="31"/>
      <c r="H2" s="32"/>
      <c r="I2" s="7"/>
    </row>
    <row r="3" spans="1:11" ht="16.5" x14ac:dyDescent="0.25">
      <c r="A3" s="8"/>
      <c r="B3" s="8"/>
      <c r="C3" s="8"/>
      <c r="D3" s="9"/>
      <c r="E3" s="9"/>
      <c r="F3" s="9"/>
      <c r="G3" s="9"/>
      <c r="H3" s="8"/>
      <c r="I3" s="8"/>
    </row>
    <row r="4" spans="1:11" x14ac:dyDescent="0.25">
      <c r="A4" s="12" t="s">
        <v>0</v>
      </c>
      <c r="B4" s="36">
        <f>'36 MESES'!B4:C4</f>
        <v>2000000</v>
      </c>
      <c r="C4" s="36"/>
      <c r="E4" s="25" t="s">
        <v>10</v>
      </c>
      <c r="F4" s="25"/>
      <c r="G4" s="25"/>
      <c r="H4" s="18">
        <v>0.02</v>
      </c>
      <c r="I4">
        <f>B5*3</f>
        <v>38.549999999999997</v>
      </c>
    </row>
    <row r="5" spans="1:11" x14ac:dyDescent="0.25">
      <c r="A5" s="12" t="s">
        <v>15</v>
      </c>
      <c r="B5" s="35">
        <f>'36 MESES'!B5:C5</f>
        <v>12.85</v>
      </c>
      <c r="C5" s="35"/>
      <c r="E5" s="26" t="s">
        <v>11</v>
      </c>
      <c r="F5" s="26"/>
      <c r="G5" s="19">
        <f>PMT(K6,B6,-B4,,0)</f>
        <v>55566.244446828605</v>
      </c>
      <c r="H5" s="20"/>
      <c r="I5" s="17">
        <f>I4/100</f>
        <v>0.38549999999999995</v>
      </c>
    </row>
    <row r="6" spans="1:11" x14ac:dyDescent="0.25">
      <c r="A6" s="12" t="s">
        <v>1</v>
      </c>
      <c r="B6" s="26">
        <f>12+'36 MESES'!B6:C6</f>
        <v>48</v>
      </c>
      <c r="C6" s="26"/>
      <c r="I6">
        <f>I5/36</f>
        <v>1.0708333333333332E-2</v>
      </c>
      <c r="K6">
        <f>I6*1.16</f>
        <v>1.2421666666666664E-2</v>
      </c>
    </row>
    <row r="7" spans="1:11" ht="15.75" thickBot="1" x14ac:dyDescent="0.3">
      <c r="K7" s="16"/>
    </row>
    <row r="8" spans="1:11" ht="27.75" thickBot="1" x14ac:dyDescent="0.3">
      <c r="C8" s="3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2" t="s">
        <v>7</v>
      </c>
      <c r="K8" s="16"/>
    </row>
    <row r="9" spans="1:11" x14ac:dyDescent="0.25">
      <c r="B9" s="10">
        <v>1</v>
      </c>
      <c r="C9" s="11">
        <f>B4</f>
        <v>2000000</v>
      </c>
      <c r="D9" s="11">
        <f>G9-E9-F9</f>
        <v>30722.911113495273</v>
      </c>
      <c r="E9" s="11">
        <f>$B$4*$I$6</f>
        <v>21416.666666666664</v>
      </c>
      <c r="F9" s="11">
        <f>E9*0.16</f>
        <v>3426.6666666666665</v>
      </c>
      <c r="G9" s="11">
        <f>$G$5</f>
        <v>55566.244446828605</v>
      </c>
      <c r="H9" s="11">
        <f>C9-D9</f>
        <v>1969277.0888865048</v>
      </c>
      <c r="I9" s="1"/>
    </row>
    <row r="10" spans="1:11" x14ac:dyDescent="0.25">
      <c r="B10" s="10">
        <v>2</v>
      </c>
      <c r="C10" s="11">
        <f>H9</f>
        <v>1969277.0888865048</v>
      </c>
      <c r="D10" s="11">
        <f>G10-E10-F10</f>
        <v>31104.54087437674</v>
      </c>
      <c r="E10" s="11">
        <f>C10*$I$6</f>
        <v>21087.675493492985</v>
      </c>
      <c r="F10" s="11">
        <f>E10*0.16</f>
        <v>3374.0280789588778</v>
      </c>
      <c r="G10" s="11">
        <f>$G$5</f>
        <v>55566.244446828605</v>
      </c>
      <c r="H10" s="11">
        <f>C10-D10</f>
        <v>1938172.5480121281</v>
      </c>
      <c r="I10" s="1"/>
      <c r="J10" s="1">
        <f>D9+E9+F9</f>
        <v>55566.244446828605</v>
      </c>
    </row>
    <row r="11" spans="1:11" x14ac:dyDescent="0.25">
      <c r="B11" s="10">
        <v>3</v>
      </c>
      <c r="C11" s="11">
        <f t="shared" ref="C11:C20" si="0">H10</f>
        <v>1938172.5480121281</v>
      </c>
      <c r="D11" s="11">
        <f t="shared" ref="D11:D20" si="1">G11-E11-F11</f>
        <v>31490.911112937963</v>
      </c>
      <c r="E11" s="11">
        <f t="shared" ref="E11:E20" si="2">C11*$I$6</f>
        <v>20754.597701629868</v>
      </c>
      <c r="F11" s="11">
        <f t="shared" ref="F11:F20" si="3">E11*0.16</f>
        <v>3320.7356322607789</v>
      </c>
      <c r="G11" s="11">
        <f t="shared" ref="G11:G56" si="4">$G$5</f>
        <v>55566.244446828605</v>
      </c>
      <c r="H11" s="11">
        <f t="shared" ref="H11:H20" si="5">C11-D11</f>
        <v>1906681.63689919</v>
      </c>
      <c r="I11" s="1"/>
    </row>
    <row r="12" spans="1:11" x14ac:dyDescent="0.25">
      <c r="B12" s="10">
        <v>4</v>
      </c>
      <c r="C12" s="11">
        <f t="shared" si="0"/>
        <v>1906681.63689919</v>
      </c>
      <c r="D12" s="11">
        <f t="shared" si="1"/>
        <v>31882.080713812502</v>
      </c>
      <c r="E12" s="11">
        <f t="shared" si="2"/>
        <v>20417.382528462156</v>
      </c>
      <c r="F12" s="11">
        <f t="shared" si="3"/>
        <v>3266.7812045539449</v>
      </c>
      <c r="G12" s="11">
        <f t="shared" si="4"/>
        <v>55566.244446828605</v>
      </c>
      <c r="H12" s="11">
        <f t="shared" si="5"/>
        <v>1874799.5561853775</v>
      </c>
      <c r="I12" s="1"/>
    </row>
    <row r="13" spans="1:11" x14ac:dyDescent="0.25">
      <c r="B13" s="10">
        <v>5</v>
      </c>
      <c r="C13" s="11">
        <f t="shared" si="0"/>
        <v>1874799.5561853775</v>
      </c>
      <c r="D13" s="11">
        <f t="shared" si="1"/>
        <v>32278.10929307924</v>
      </c>
      <c r="E13" s="11">
        <f t="shared" si="2"/>
        <v>20075.978580818413</v>
      </c>
      <c r="F13" s="11">
        <f t="shared" si="3"/>
        <v>3212.1565729309464</v>
      </c>
      <c r="G13" s="11">
        <f t="shared" si="4"/>
        <v>55566.244446828605</v>
      </c>
      <c r="H13" s="11">
        <f t="shared" si="5"/>
        <v>1842521.4468922983</v>
      </c>
      <c r="I13" s="1"/>
    </row>
    <row r="14" spans="1:11" x14ac:dyDescent="0.25">
      <c r="B14" s="10">
        <v>6</v>
      </c>
      <c r="C14" s="11">
        <f t="shared" si="0"/>
        <v>1842521.4468922983</v>
      </c>
      <c r="D14" s="11">
        <f t="shared" si="1"/>
        <v>32679.057207348105</v>
      </c>
      <c r="E14" s="11">
        <f t="shared" si="2"/>
        <v>19730.333827138358</v>
      </c>
      <c r="F14" s="11">
        <f t="shared" si="3"/>
        <v>3156.8534123421373</v>
      </c>
      <c r="G14" s="11">
        <f t="shared" si="4"/>
        <v>55566.244446828605</v>
      </c>
      <c r="H14" s="11">
        <f t="shared" si="5"/>
        <v>1809842.3896849502</v>
      </c>
      <c r="I14" s="1"/>
    </row>
    <row r="15" spans="1:11" x14ac:dyDescent="0.25">
      <c r="B15" s="10">
        <v>7</v>
      </c>
      <c r="C15" s="11">
        <f t="shared" si="0"/>
        <v>1809842.3896849502</v>
      </c>
      <c r="D15" s="11">
        <f t="shared" si="1"/>
        <v>33084.985562958718</v>
      </c>
      <c r="E15" s="11">
        <f t="shared" si="2"/>
        <v>19380.395589543004</v>
      </c>
      <c r="F15" s="11">
        <f t="shared" si="3"/>
        <v>3100.8632943268808</v>
      </c>
      <c r="G15" s="11">
        <f t="shared" si="4"/>
        <v>55566.244446828605</v>
      </c>
      <c r="H15" s="11">
        <f t="shared" si="5"/>
        <v>1776757.4041219915</v>
      </c>
      <c r="I15" s="1"/>
    </row>
    <row r="16" spans="1:11" x14ac:dyDescent="0.25">
      <c r="B16" s="10">
        <v>8</v>
      </c>
      <c r="C16" s="11">
        <f t="shared" si="0"/>
        <v>1776757.4041219915</v>
      </c>
      <c r="D16" s="11">
        <f t="shared" si="1"/>
        <v>33495.956225293274</v>
      </c>
      <c r="E16" s="11">
        <f t="shared" si="2"/>
        <v>19026.110535806321</v>
      </c>
      <c r="F16" s="11">
        <f t="shared" si="3"/>
        <v>3044.1776857290115</v>
      </c>
      <c r="G16" s="11">
        <f t="shared" si="4"/>
        <v>55566.244446828605</v>
      </c>
      <c r="H16" s="11">
        <f t="shared" si="5"/>
        <v>1743261.4478966983</v>
      </c>
      <c r="I16" s="1"/>
    </row>
    <row r="17" spans="2:9" x14ac:dyDescent="0.25">
      <c r="B17" s="10">
        <v>9</v>
      </c>
      <c r="C17" s="11">
        <f t="shared" si="0"/>
        <v>1743261.4478966983</v>
      </c>
      <c r="D17" s="11">
        <f t="shared" si="1"/>
        <v>33912.031828205123</v>
      </c>
      <c r="E17" s="11">
        <f t="shared" si="2"/>
        <v>18667.424671227142</v>
      </c>
      <c r="F17" s="11">
        <f t="shared" si="3"/>
        <v>2986.7879473963426</v>
      </c>
      <c r="G17" s="11">
        <f t="shared" si="4"/>
        <v>55566.244446828605</v>
      </c>
      <c r="H17" s="11">
        <f t="shared" si="5"/>
        <v>1709349.4160684932</v>
      </c>
      <c r="I17" s="1"/>
    </row>
    <row r="18" spans="2:9" x14ac:dyDescent="0.25">
      <c r="B18" s="10">
        <v>10</v>
      </c>
      <c r="C18" s="11">
        <f t="shared" si="0"/>
        <v>1709349.4160684932</v>
      </c>
      <c r="D18" s="11">
        <f t="shared" si="1"/>
        <v>34333.275783564473</v>
      </c>
      <c r="E18" s="11">
        <f t="shared" si="2"/>
        <v>18304.283330400111</v>
      </c>
      <c r="F18" s="11">
        <f t="shared" si="3"/>
        <v>2928.6853328640177</v>
      </c>
      <c r="G18" s="11">
        <f t="shared" si="4"/>
        <v>55566.244446828605</v>
      </c>
      <c r="H18" s="11">
        <f t="shared" si="5"/>
        <v>1675016.1402849287</v>
      </c>
      <c r="I18" s="1"/>
    </row>
    <row r="19" spans="2:9" x14ac:dyDescent="0.25">
      <c r="B19" s="10">
        <v>11</v>
      </c>
      <c r="C19" s="11">
        <f t="shared" si="0"/>
        <v>1675016.1402849287</v>
      </c>
      <c r="D19" s="11">
        <f t="shared" si="1"/>
        <v>34759.752290922654</v>
      </c>
      <c r="E19" s="11">
        <f t="shared" si="2"/>
        <v>17936.631168884443</v>
      </c>
      <c r="F19" s="11">
        <f t="shared" si="3"/>
        <v>2869.8609870215109</v>
      </c>
      <c r="G19" s="11">
        <f t="shared" si="4"/>
        <v>55566.244446828605</v>
      </c>
      <c r="H19" s="11">
        <f t="shared" si="5"/>
        <v>1640256.387994006</v>
      </c>
      <c r="I19" s="1"/>
    </row>
    <row r="20" spans="2:9" x14ac:dyDescent="0.25">
      <c r="B20" s="10">
        <v>12</v>
      </c>
      <c r="C20" s="11">
        <f t="shared" si="0"/>
        <v>1640256.387994006</v>
      </c>
      <c r="D20" s="11">
        <f t="shared" si="1"/>
        <v>35191.526347296392</v>
      </c>
      <c r="E20" s="11">
        <f t="shared" si="2"/>
        <v>17564.412154769147</v>
      </c>
      <c r="F20" s="11">
        <f t="shared" si="3"/>
        <v>2810.3059447630635</v>
      </c>
      <c r="G20" s="11">
        <f t="shared" si="4"/>
        <v>55566.244446828605</v>
      </c>
      <c r="H20" s="11">
        <f t="shared" si="5"/>
        <v>1605064.8616467097</v>
      </c>
      <c r="I20" s="1"/>
    </row>
    <row r="21" spans="2:9" x14ac:dyDescent="0.25">
      <c r="B21" s="10">
        <v>13</v>
      </c>
      <c r="C21" s="11">
        <f t="shared" ref="C21:C56" si="6">H20</f>
        <v>1605064.8616467097</v>
      </c>
      <c r="D21" s="11">
        <f t="shared" ref="D21:D56" si="7">G21-E21-F21</f>
        <v>35628.663757073729</v>
      </c>
      <c r="E21" s="11">
        <f t="shared" ref="E21:E56" si="8">C21*$I$6</f>
        <v>17187.569560133514</v>
      </c>
      <c r="F21" s="11">
        <f t="shared" ref="F21:F56" si="9">E21*0.16</f>
        <v>2750.0111296213622</v>
      </c>
      <c r="G21" s="11">
        <f t="shared" si="4"/>
        <v>55566.244446828605</v>
      </c>
      <c r="H21" s="11">
        <f t="shared" ref="H21:H56" si="10">C21-D21</f>
        <v>1569436.197889636</v>
      </c>
      <c r="I21" s="1"/>
    </row>
    <row r="22" spans="2:9" x14ac:dyDescent="0.25">
      <c r="B22" s="10">
        <v>14</v>
      </c>
      <c r="C22" s="11">
        <f t="shared" si="6"/>
        <v>1569436.197889636</v>
      </c>
      <c r="D22" s="11">
        <f t="shared" si="7"/>
        <v>36071.231142042845</v>
      </c>
      <c r="E22" s="11">
        <f t="shared" si="8"/>
        <v>16806.045952401517</v>
      </c>
      <c r="F22" s="11">
        <f t="shared" si="9"/>
        <v>2688.9673523842425</v>
      </c>
      <c r="G22" s="11">
        <f t="shared" si="4"/>
        <v>55566.244446828605</v>
      </c>
      <c r="H22" s="11">
        <f t="shared" si="10"/>
        <v>1533364.9667475931</v>
      </c>
    </row>
    <row r="23" spans="2:9" x14ac:dyDescent="0.25">
      <c r="B23" s="10">
        <v>15</v>
      </c>
      <c r="C23" s="11">
        <f t="shared" si="6"/>
        <v>1533364.9667475931</v>
      </c>
      <c r="D23" s="11">
        <f t="shared" si="7"/>
        <v>36519.295951545588</v>
      </c>
      <c r="E23" s="11">
        <f t="shared" si="8"/>
        <v>16419.783185588807</v>
      </c>
      <c r="F23" s="11">
        <f t="shared" si="9"/>
        <v>2627.1653096942091</v>
      </c>
      <c r="G23" s="11">
        <f t="shared" si="4"/>
        <v>55566.244446828605</v>
      </c>
      <c r="H23" s="11">
        <f t="shared" si="10"/>
        <v>1496845.6707960474</v>
      </c>
    </row>
    <row r="24" spans="2:9" x14ac:dyDescent="0.25">
      <c r="B24" s="10">
        <v>16</v>
      </c>
      <c r="C24" s="11">
        <f t="shared" si="6"/>
        <v>1496845.6707960474</v>
      </c>
      <c r="D24" s="11">
        <f t="shared" si="7"/>
        <v>36972.926472757041</v>
      </c>
      <c r="E24" s="11">
        <f t="shared" si="8"/>
        <v>16028.722391441006</v>
      </c>
      <c r="F24" s="11">
        <f t="shared" si="9"/>
        <v>2564.5955826305612</v>
      </c>
      <c r="G24" s="11">
        <f t="shared" si="4"/>
        <v>55566.244446828605</v>
      </c>
      <c r="H24" s="11">
        <f t="shared" si="10"/>
        <v>1459872.7443232904</v>
      </c>
    </row>
    <row r="25" spans="2:9" x14ac:dyDescent="0.25">
      <c r="B25" s="10">
        <v>17</v>
      </c>
      <c r="C25" s="11">
        <f t="shared" si="6"/>
        <v>1459872.7443232904</v>
      </c>
      <c r="D25" s="11">
        <f t="shared" si="7"/>
        <v>37432.191841092797</v>
      </c>
      <c r="E25" s="11">
        <f t="shared" si="8"/>
        <v>15632.803970461899</v>
      </c>
      <c r="F25" s="11">
        <f t="shared" si="9"/>
        <v>2501.2486352739038</v>
      </c>
      <c r="G25" s="11">
        <f t="shared" si="4"/>
        <v>55566.244446828605</v>
      </c>
      <c r="H25" s="11">
        <f t="shared" si="10"/>
        <v>1422440.5524821975</v>
      </c>
    </row>
    <row r="26" spans="2:9" x14ac:dyDescent="0.25">
      <c r="B26" s="10">
        <v>18</v>
      </c>
      <c r="C26" s="11">
        <f t="shared" si="6"/>
        <v>1422440.5524821975</v>
      </c>
      <c r="D26" s="11">
        <f t="shared" si="7"/>
        <v>37897.162050745574</v>
      </c>
      <c r="E26" s="11">
        <f t="shared" si="8"/>
        <v>15231.967582830197</v>
      </c>
      <c r="F26" s="11">
        <f t="shared" si="9"/>
        <v>2437.1148132528315</v>
      </c>
      <c r="G26" s="11">
        <f t="shared" si="4"/>
        <v>55566.244446828605</v>
      </c>
      <c r="H26" s="11">
        <f t="shared" si="10"/>
        <v>1384543.3904314518</v>
      </c>
    </row>
    <row r="27" spans="2:9" x14ac:dyDescent="0.25">
      <c r="B27" s="10">
        <v>19</v>
      </c>
      <c r="C27" s="11">
        <f t="shared" si="6"/>
        <v>1384543.3904314518</v>
      </c>
      <c r="D27" s="11">
        <f t="shared" si="7"/>
        <v>38367.907965352591</v>
      </c>
      <c r="E27" s="11">
        <f t="shared" si="8"/>
        <v>14826.152139203461</v>
      </c>
      <c r="F27" s="11">
        <f t="shared" si="9"/>
        <v>2372.1843422725537</v>
      </c>
      <c r="G27" s="11">
        <f t="shared" si="4"/>
        <v>55566.244446828605</v>
      </c>
      <c r="H27" s="11">
        <f t="shared" si="10"/>
        <v>1346175.4824660993</v>
      </c>
    </row>
    <row r="28" spans="2:9" x14ac:dyDescent="0.25">
      <c r="B28" s="10">
        <v>20</v>
      </c>
      <c r="C28" s="11">
        <f t="shared" si="6"/>
        <v>1346175.4824660993</v>
      </c>
      <c r="D28" s="11">
        <f t="shared" si="7"/>
        <v>38844.501328795537</v>
      </c>
      <c r="E28" s="11">
        <f t="shared" si="8"/>
        <v>14415.295791407812</v>
      </c>
      <c r="F28" s="11">
        <f t="shared" si="9"/>
        <v>2306.4473266252498</v>
      </c>
      <c r="G28" s="11">
        <f t="shared" si="4"/>
        <v>55566.244446828605</v>
      </c>
      <c r="H28" s="11">
        <f t="shared" si="10"/>
        <v>1307330.9811373039</v>
      </c>
    </row>
    <row r="29" spans="2:9" x14ac:dyDescent="0.25">
      <c r="B29" s="10">
        <v>21</v>
      </c>
      <c r="C29" s="11">
        <f t="shared" si="6"/>
        <v>1307330.9811373039</v>
      </c>
      <c r="D29" s="11">
        <f t="shared" si="7"/>
        <v>39327.014776134733</v>
      </c>
      <c r="E29" s="11">
        <f t="shared" si="8"/>
        <v>13999.33592301196</v>
      </c>
      <c r="F29" s="11">
        <f t="shared" si="9"/>
        <v>2239.8937476819137</v>
      </c>
      <c r="G29" s="11">
        <f t="shared" si="4"/>
        <v>55566.244446828605</v>
      </c>
      <c r="H29" s="11">
        <f t="shared" si="10"/>
        <v>1268003.9663611692</v>
      </c>
    </row>
    <row r="30" spans="2:9" x14ac:dyDescent="0.25">
      <c r="B30" s="10">
        <v>22</v>
      </c>
      <c r="C30" s="11">
        <f t="shared" si="6"/>
        <v>1268003.9663611692</v>
      </c>
      <c r="D30" s="11">
        <f t="shared" si="7"/>
        <v>39815.521844678951</v>
      </c>
      <c r="E30" s="11">
        <f t="shared" si="8"/>
        <v>13578.209139784185</v>
      </c>
      <c r="F30" s="11">
        <f t="shared" si="9"/>
        <v>2172.5134623654694</v>
      </c>
      <c r="G30" s="11">
        <f t="shared" si="4"/>
        <v>55566.244446828605</v>
      </c>
      <c r="H30" s="11">
        <f t="shared" si="10"/>
        <v>1228188.4445164902</v>
      </c>
    </row>
    <row r="31" spans="2:9" x14ac:dyDescent="0.25">
      <c r="B31" s="10">
        <v>23</v>
      </c>
      <c r="C31" s="11">
        <f t="shared" si="6"/>
        <v>1228188.4445164902</v>
      </c>
      <c r="D31" s="11">
        <f t="shared" si="7"/>
        <v>40310.096985192933</v>
      </c>
      <c r="E31" s="11">
        <f t="shared" si="8"/>
        <v>13151.851260030748</v>
      </c>
      <c r="F31" s="11">
        <f t="shared" si="9"/>
        <v>2104.2962016049196</v>
      </c>
      <c r="G31" s="11">
        <f t="shared" si="4"/>
        <v>55566.244446828605</v>
      </c>
      <c r="H31" s="11">
        <f t="shared" si="10"/>
        <v>1187878.3475312972</v>
      </c>
    </row>
    <row r="32" spans="2:9" x14ac:dyDescent="0.25">
      <c r="B32" s="10">
        <v>24</v>
      </c>
      <c r="C32" s="11">
        <f t="shared" si="6"/>
        <v>1187878.3475312972</v>
      </c>
      <c r="D32" s="11">
        <f t="shared" si="7"/>
        <v>40810.815573244014</v>
      </c>
      <c r="E32" s="11">
        <f t="shared" si="8"/>
        <v>12720.197304814306</v>
      </c>
      <c r="F32" s="11">
        <f t="shared" si="9"/>
        <v>2035.231568770289</v>
      </c>
      <c r="G32" s="11">
        <f t="shared" si="4"/>
        <v>55566.244446828605</v>
      </c>
      <c r="H32" s="11">
        <f t="shared" si="10"/>
        <v>1147067.5319580531</v>
      </c>
    </row>
    <row r="33" spans="2:8" x14ac:dyDescent="0.25">
      <c r="B33" s="10">
        <v>25</v>
      </c>
      <c r="C33" s="11">
        <f t="shared" si="6"/>
        <v>1147067.5319580531</v>
      </c>
      <c r="D33" s="11">
        <f t="shared" si="7"/>
        <v>41317.753920689654</v>
      </c>
      <c r="E33" s="11">
        <f t="shared" si="8"/>
        <v>12283.181488050817</v>
      </c>
      <c r="F33" s="11">
        <f t="shared" si="9"/>
        <v>1965.3090380881308</v>
      </c>
      <c r="G33" s="11">
        <f t="shared" si="4"/>
        <v>55566.244446828605</v>
      </c>
      <c r="H33" s="11">
        <f t="shared" si="10"/>
        <v>1105749.7780373634</v>
      </c>
    </row>
    <row r="34" spans="2:8" x14ac:dyDescent="0.25">
      <c r="B34" s="10">
        <v>26</v>
      </c>
      <c r="C34" s="11">
        <f t="shared" si="6"/>
        <v>1105749.7780373634</v>
      </c>
      <c r="D34" s="11">
        <f t="shared" si="7"/>
        <v>41830.989287307821</v>
      </c>
      <c r="E34" s="11">
        <f t="shared" si="8"/>
        <v>11840.737206483433</v>
      </c>
      <c r="F34" s="11">
        <f t="shared" si="9"/>
        <v>1894.5179530373493</v>
      </c>
      <c r="G34" s="11">
        <f t="shared" si="4"/>
        <v>55566.244446828605</v>
      </c>
      <c r="H34" s="11">
        <f t="shared" si="10"/>
        <v>1063918.7887500557</v>
      </c>
    </row>
    <row r="35" spans="2:8" x14ac:dyDescent="0.25">
      <c r="B35" s="10">
        <v>27</v>
      </c>
      <c r="C35" s="11">
        <f t="shared" si="6"/>
        <v>1063918.7887500557</v>
      </c>
      <c r="D35" s="11">
        <f t="shared" si="7"/>
        <v>42350.599892571663</v>
      </c>
      <c r="E35" s="11">
        <f t="shared" si="8"/>
        <v>11392.797029531845</v>
      </c>
      <c r="F35" s="11">
        <f t="shared" si="9"/>
        <v>1822.8475247250951</v>
      </c>
      <c r="G35" s="11">
        <f t="shared" si="4"/>
        <v>55566.244446828605</v>
      </c>
      <c r="H35" s="11">
        <f t="shared" si="10"/>
        <v>1021568.188857484</v>
      </c>
    </row>
    <row r="36" spans="2:8" x14ac:dyDescent="0.25">
      <c r="B36" s="10">
        <v>28</v>
      </c>
      <c r="C36" s="11">
        <f t="shared" si="6"/>
        <v>1021568.188857484</v>
      </c>
      <c r="D36" s="11">
        <f t="shared" si="7"/>
        <v>42876.664927570557</v>
      </c>
      <c r="E36" s="11">
        <f t="shared" si="8"/>
        <v>10939.292689015556</v>
      </c>
      <c r="F36" s="11">
        <f t="shared" si="9"/>
        <v>1750.286830242489</v>
      </c>
      <c r="G36" s="11">
        <f t="shared" si="4"/>
        <v>55566.244446828605</v>
      </c>
      <c r="H36" s="11">
        <f t="shared" si="10"/>
        <v>978691.52392991353</v>
      </c>
    </row>
    <row r="37" spans="2:8" x14ac:dyDescent="0.25">
      <c r="B37" s="10">
        <v>29</v>
      </c>
      <c r="C37" s="11">
        <f t="shared" si="6"/>
        <v>978691.52392991353</v>
      </c>
      <c r="D37" s="11">
        <f t="shared" si="7"/>
        <v>43409.264567079197</v>
      </c>
      <c r="E37" s="11">
        <f t="shared" si="8"/>
        <v>10480.155068749489</v>
      </c>
      <c r="F37" s="11">
        <f t="shared" si="9"/>
        <v>1676.8248109999183</v>
      </c>
      <c r="G37" s="11">
        <f t="shared" si="4"/>
        <v>55566.244446828605</v>
      </c>
      <c r="H37" s="11">
        <f t="shared" si="10"/>
        <v>935282.25936283427</v>
      </c>
    </row>
    <row r="38" spans="2:8" x14ac:dyDescent="0.25">
      <c r="B38" s="10">
        <v>30</v>
      </c>
      <c r="C38" s="11">
        <f t="shared" si="6"/>
        <v>935282.25936283427</v>
      </c>
      <c r="D38" s="11">
        <f t="shared" si="7"/>
        <v>43948.479981776603</v>
      </c>
      <c r="E38" s="11">
        <f t="shared" si="8"/>
        <v>10015.314194010349</v>
      </c>
      <c r="F38" s="11">
        <f t="shared" si="9"/>
        <v>1602.4502710416559</v>
      </c>
      <c r="G38" s="11">
        <f t="shared" si="4"/>
        <v>55566.244446828605</v>
      </c>
      <c r="H38" s="11">
        <f t="shared" si="10"/>
        <v>891333.77938105771</v>
      </c>
    </row>
    <row r="39" spans="2:8" x14ac:dyDescent="0.25">
      <c r="B39" s="10">
        <v>31</v>
      </c>
      <c r="C39" s="11">
        <f t="shared" si="6"/>
        <v>891333.77938105771</v>
      </c>
      <c r="D39" s="11">
        <f t="shared" si="7"/>
        <v>44494.393350616905</v>
      </c>
      <c r="E39" s="11">
        <f t="shared" si="8"/>
        <v>9544.6992208721585</v>
      </c>
      <c r="F39" s="11">
        <f t="shared" si="9"/>
        <v>1527.1518753395453</v>
      </c>
      <c r="G39" s="11">
        <f t="shared" si="4"/>
        <v>55566.244446828605</v>
      </c>
      <c r="H39" s="11">
        <f t="shared" si="10"/>
        <v>846839.3860304408</v>
      </c>
    </row>
    <row r="40" spans="2:8" x14ac:dyDescent="0.25">
      <c r="B40" s="10">
        <v>32</v>
      </c>
      <c r="C40" s="11">
        <f t="shared" si="6"/>
        <v>846839.3860304408</v>
      </c>
      <c r="D40" s="11">
        <f t="shared" si="7"/>
        <v>45047.087873353812</v>
      </c>
      <c r="E40" s="11">
        <f t="shared" si="8"/>
        <v>9068.2384254093031</v>
      </c>
      <c r="F40" s="11">
        <f t="shared" si="9"/>
        <v>1450.9181480654886</v>
      </c>
      <c r="G40" s="11">
        <f t="shared" si="4"/>
        <v>55566.244446828605</v>
      </c>
      <c r="H40" s="11">
        <f t="shared" si="10"/>
        <v>801792.29815708695</v>
      </c>
    </row>
    <row r="41" spans="2:8" x14ac:dyDescent="0.25">
      <c r="B41" s="10">
        <v>33</v>
      </c>
      <c r="C41" s="11">
        <f t="shared" si="6"/>
        <v>801792.29815708695</v>
      </c>
      <c r="D41" s="11">
        <f t="shared" si="7"/>
        <v>45606.647783220658</v>
      </c>
      <c r="E41" s="11">
        <f t="shared" si="8"/>
        <v>8585.8591927654707</v>
      </c>
      <c r="F41" s="11">
        <f t="shared" si="9"/>
        <v>1373.7374708424754</v>
      </c>
      <c r="G41" s="11">
        <f t="shared" si="4"/>
        <v>55566.244446828605</v>
      </c>
      <c r="H41" s="11">
        <f t="shared" si="10"/>
        <v>756185.65037386632</v>
      </c>
    </row>
    <row r="42" spans="2:8" x14ac:dyDescent="0.25">
      <c r="B42" s="10">
        <v>34</v>
      </c>
      <c r="C42" s="11">
        <f t="shared" si="6"/>
        <v>756185.65037386632</v>
      </c>
      <c r="D42" s="11">
        <f t="shared" si="7"/>
        <v>46173.158359767898</v>
      </c>
      <c r="E42" s="11">
        <f t="shared" si="8"/>
        <v>8097.4880060868172</v>
      </c>
      <c r="F42" s="11">
        <f t="shared" si="9"/>
        <v>1295.5980809738908</v>
      </c>
      <c r="G42" s="11">
        <f t="shared" si="4"/>
        <v>55566.244446828605</v>
      </c>
      <c r="H42" s="11">
        <f t="shared" si="10"/>
        <v>710012.49201409845</v>
      </c>
    </row>
    <row r="43" spans="2:8" x14ac:dyDescent="0.25">
      <c r="B43" s="10">
        <v>35</v>
      </c>
      <c r="C43" s="11">
        <f t="shared" si="6"/>
        <v>710012.49201409845</v>
      </c>
      <c r="D43" s="11">
        <f t="shared" si="7"/>
        <v>46746.705941860149</v>
      </c>
      <c r="E43" s="11">
        <f t="shared" si="8"/>
        <v>7603.0504353176366</v>
      </c>
      <c r="F43" s="11">
        <f t="shared" si="9"/>
        <v>1216.4880696508219</v>
      </c>
      <c r="G43" s="11">
        <f t="shared" si="4"/>
        <v>55566.244446828605</v>
      </c>
      <c r="H43" s="11">
        <f t="shared" si="10"/>
        <v>663265.78607223835</v>
      </c>
    </row>
    <row r="44" spans="2:8" x14ac:dyDescent="0.25">
      <c r="B44" s="10">
        <v>36</v>
      </c>
      <c r="C44" s="11">
        <f t="shared" si="6"/>
        <v>663265.78607223835</v>
      </c>
      <c r="D44" s="11">
        <f t="shared" si="7"/>
        <v>47327.377940834616</v>
      </c>
      <c r="E44" s="11">
        <f t="shared" si="8"/>
        <v>7102.471125856885</v>
      </c>
      <c r="F44" s="11">
        <f t="shared" si="9"/>
        <v>1136.3953801371017</v>
      </c>
      <c r="G44" s="11">
        <f t="shared" si="4"/>
        <v>55566.244446828605</v>
      </c>
      <c r="H44" s="11">
        <f t="shared" si="10"/>
        <v>615938.40813140373</v>
      </c>
    </row>
    <row r="45" spans="2:8" x14ac:dyDescent="0.25">
      <c r="B45" s="10">
        <v>37</v>
      </c>
      <c r="C45" s="11">
        <f t="shared" si="6"/>
        <v>615938.40813140373</v>
      </c>
      <c r="D45" s="11">
        <f t="shared" si="7"/>
        <v>47915.26285382302</v>
      </c>
      <c r="E45" s="11">
        <f t="shared" si="8"/>
        <v>6595.6737870737807</v>
      </c>
      <c r="F45" s="11">
        <f t="shared" si="9"/>
        <v>1055.307805931805</v>
      </c>
      <c r="G45" s="11">
        <f t="shared" si="4"/>
        <v>55566.244446828605</v>
      </c>
      <c r="H45" s="11">
        <f t="shared" si="10"/>
        <v>568023.14527758071</v>
      </c>
    </row>
    <row r="46" spans="2:8" x14ac:dyDescent="0.25">
      <c r="B46" s="10">
        <v>38</v>
      </c>
      <c r="C46" s="11">
        <f t="shared" si="6"/>
        <v>568023.14527758071</v>
      </c>
      <c r="D46" s="11">
        <f t="shared" si="7"/>
        <v>48510.450277238924</v>
      </c>
      <c r="E46" s="11">
        <f t="shared" si="8"/>
        <v>6082.5811806807596</v>
      </c>
      <c r="F46" s="11">
        <f t="shared" si="9"/>
        <v>973.2129889089216</v>
      </c>
      <c r="G46" s="11">
        <f t="shared" si="4"/>
        <v>55566.244446828605</v>
      </c>
      <c r="H46" s="11">
        <f t="shared" si="10"/>
        <v>519512.6950003418</v>
      </c>
    </row>
    <row r="47" spans="2:8" x14ac:dyDescent="0.25">
      <c r="B47" s="10">
        <v>39</v>
      </c>
      <c r="C47" s="11">
        <f t="shared" si="6"/>
        <v>519512.6950003418</v>
      </c>
      <c r="D47" s="11">
        <f t="shared" si="7"/>
        <v>49113.030920432699</v>
      </c>
      <c r="E47" s="11">
        <f t="shared" si="8"/>
        <v>5563.1151089619925</v>
      </c>
      <c r="F47" s="11">
        <f t="shared" si="9"/>
        <v>890.09841743391883</v>
      </c>
      <c r="G47" s="11">
        <f t="shared" si="4"/>
        <v>55566.244446828605</v>
      </c>
      <c r="H47" s="11">
        <f t="shared" si="10"/>
        <v>470399.6640799091</v>
      </c>
    </row>
    <row r="48" spans="2:8" x14ac:dyDescent="0.25">
      <c r="B48" s="10">
        <v>40</v>
      </c>
      <c r="C48" s="11">
        <f t="shared" si="6"/>
        <v>470399.6640799091</v>
      </c>
      <c r="D48" s="11">
        <f t="shared" si="7"/>
        <v>49723.096619516007</v>
      </c>
      <c r="E48" s="11">
        <f t="shared" si="8"/>
        <v>5037.1964028556922</v>
      </c>
      <c r="F48" s="11">
        <f t="shared" si="9"/>
        <v>805.95142445691079</v>
      </c>
      <c r="G48" s="11">
        <f t="shared" si="4"/>
        <v>55566.244446828605</v>
      </c>
      <c r="H48" s="11">
        <f t="shared" si="10"/>
        <v>420676.56746039307</v>
      </c>
    </row>
    <row r="49" spans="1:8" x14ac:dyDescent="0.25">
      <c r="B49" s="10">
        <v>41</v>
      </c>
      <c r="C49" s="11">
        <f t="shared" si="6"/>
        <v>420676.56746039307</v>
      </c>
      <c r="D49" s="11">
        <f t="shared" si="7"/>
        <v>50340.740351358094</v>
      </c>
      <c r="E49" s="11">
        <f t="shared" si="8"/>
        <v>4504.7449098883753</v>
      </c>
      <c r="F49" s="11">
        <f t="shared" si="9"/>
        <v>720.75918558214005</v>
      </c>
      <c r="G49" s="11">
        <f t="shared" si="4"/>
        <v>55566.244446828605</v>
      </c>
      <c r="H49" s="11">
        <f t="shared" si="10"/>
        <v>370335.82710903499</v>
      </c>
    </row>
    <row r="50" spans="1:8" x14ac:dyDescent="0.25">
      <c r="B50" s="10">
        <v>42</v>
      </c>
      <c r="C50" s="11">
        <f t="shared" si="6"/>
        <v>370335.82710903499</v>
      </c>
      <c r="D50" s="11">
        <f t="shared" si="7"/>
        <v>50966.056247755878</v>
      </c>
      <c r="E50" s="11">
        <f t="shared" si="8"/>
        <v>3965.6794819592492</v>
      </c>
      <c r="F50" s="11">
        <f t="shared" si="9"/>
        <v>634.50871711347986</v>
      </c>
      <c r="G50" s="11">
        <f t="shared" si="4"/>
        <v>55566.244446828605</v>
      </c>
      <c r="H50" s="11">
        <f t="shared" si="10"/>
        <v>319369.7708612791</v>
      </c>
    </row>
    <row r="51" spans="1:8" x14ac:dyDescent="0.25">
      <c r="B51" s="10">
        <v>43</v>
      </c>
      <c r="C51" s="11">
        <f t="shared" si="6"/>
        <v>319369.7708612791</v>
      </c>
      <c r="D51" s="11">
        <f t="shared" si="7"/>
        <v>51599.13960978009</v>
      </c>
      <c r="E51" s="11">
        <f t="shared" si="8"/>
        <v>3419.9179629728633</v>
      </c>
      <c r="F51" s="11">
        <f t="shared" si="9"/>
        <v>547.18687407565812</v>
      </c>
      <c r="G51" s="11">
        <f t="shared" si="4"/>
        <v>55566.244446828605</v>
      </c>
      <c r="H51" s="11">
        <f t="shared" si="10"/>
        <v>267770.631251499</v>
      </c>
    </row>
    <row r="52" spans="1:8" x14ac:dyDescent="0.25">
      <c r="B52" s="10">
        <v>44</v>
      </c>
      <c r="C52" s="11">
        <f t="shared" si="6"/>
        <v>267770.631251499</v>
      </c>
      <c r="D52" s="11">
        <f t="shared" si="7"/>
        <v>52240.086922299568</v>
      </c>
      <c r="E52" s="11">
        <f t="shared" si="8"/>
        <v>2867.3771763181348</v>
      </c>
      <c r="F52" s="11">
        <f t="shared" si="9"/>
        <v>458.78034821090159</v>
      </c>
      <c r="G52" s="11">
        <f t="shared" si="4"/>
        <v>55566.244446828605</v>
      </c>
      <c r="H52" s="11">
        <f t="shared" si="10"/>
        <v>215530.54432919942</v>
      </c>
    </row>
    <row r="53" spans="1:8" x14ac:dyDescent="0.25">
      <c r="B53" s="10">
        <v>45</v>
      </c>
      <c r="C53" s="11">
        <f t="shared" si="6"/>
        <v>215530.54432919942</v>
      </c>
      <c r="D53" s="11">
        <f t="shared" si="7"/>
        <v>52888.99586868607</v>
      </c>
      <c r="E53" s="11">
        <f t="shared" si="8"/>
        <v>2307.9729121918435</v>
      </c>
      <c r="F53" s="11">
        <f t="shared" si="9"/>
        <v>369.27566595069499</v>
      </c>
      <c r="G53" s="11">
        <f t="shared" si="4"/>
        <v>55566.244446828605</v>
      </c>
      <c r="H53" s="11">
        <f t="shared" si="10"/>
        <v>162641.54846051335</v>
      </c>
    </row>
    <row r="54" spans="1:8" x14ac:dyDescent="0.25">
      <c r="B54" s="10">
        <v>46</v>
      </c>
      <c r="C54" s="11">
        <f t="shared" si="6"/>
        <v>162641.54846051335</v>
      </c>
      <c r="D54" s="11">
        <f t="shared" si="7"/>
        <v>53545.965345701596</v>
      </c>
      <c r="E54" s="11">
        <f t="shared" si="8"/>
        <v>1741.6199147646637</v>
      </c>
      <c r="F54" s="11">
        <f t="shared" si="9"/>
        <v>278.65918636234619</v>
      </c>
      <c r="G54" s="11">
        <f t="shared" si="4"/>
        <v>55566.244446828605</v>
      </c>
      <c r="H54" s="11">
        <f t="shared" si="10"/>
        <v>109095.58311481176</v>
      </c>
    </row>
    <row r="55" spans="1:8" x14ac:dyDescent="0.25">
      <c r="B55" s="10">
        <v>47</v>
      </c>
      <c r="C55" s="11">
        <f t="shared" si="6"/>
        <v>109095.58311481176</v>
      </c>
      <c r="D55" s="11">
        <f t="shared" si="7"/>
        <v>54211.095478570787</v>
      </c>
      <c r="E55" s="11">
        <f t="shared" si="8"/>
        <v>1168.2318691877758</v>
      </c>
      <c r="F55" s="11">
        <f t="shared" si="9"/>
        <v>186.91709907004415</v>
      </c>
      <c r="G55" s="11">
        <f t="shared" si="4"/>
        <v>55566.244446828605</v>
      </c>
      <c r="H55" s="11">
        <f t="shared" si="10"/>
        <v>54884.48763624097</v>
      </c>
    </row>
    <row r="56" spans="1:8" x14ac:dyDescent="0.25">
      <c r="B56" s="10">
        <v>48</v>
      </c>
      <c r="C56" s="11">
        <f t="shared" si="6"/>
        <v>54884.48763624097</v>
      </c>
      <c r="D56" s="11">
        <f t="shared" si="7"/>
        <v>54884.487636240432</v>
      </c>
      <c r="E56" s="11">
        <f t="shared" si="8"/>
        <v>587.72138843808034</v>
      </c>
      <c r="F56" s="11">
        <f t="shared" si="9"/>
        <v>94.035422150092856</v>
      </c>
      <c r="G56" s="11">
        <f t="shared" si="4"/>
        <v>55566.244446828605</v>
      </c>
      <c r="H56" s="11">
        <f t="shared" si="10"/>
        <v>5.3842086344957352E-10</v>
      </c>
    </row>
    <row r="58" spans="1:8" ht="15.75" x14ac:dyDescent="0.25">
      <c r="C58" s="21" t="s">
        <v>12</v>
      </c>
      <c r="D58" s="22">
        <f>SUM(D9:D56)</f>
        <v>2000000</v>
      </c>
      <c r="E58" s="22">
        <f t="shared" ref="E58:G58" si="11">SUM(E9:E56)</f>
        <v>575154.94262739096</v>
      </c>
      <c r="F58" s="22">
        <f t="shared" si="11"/>
        <v>92024.790820382594</v>
      </c>
      <c r="G58" s="22">
        <f t="shared" si="11"/>
        <v>2667179.7334477701</v>
      </c>
      <c r="H58" s="1"/>
    </row>
    <row r="60" spans="1:8" x14ac:dyDescent="0.25">
      <c r="A60" s="33" t="s">
        <v>13</v>
      </c>
      <c r="B60" s="33"/>
      <c r="C60" s="33"/>
      <c r="D60" s="33"/>
      <c r="E60" s="33"/>
      <c r="F60" s="33"/>
      <c r="G60" s="33"/>
      <c r="H60" s="33"/>
    </row>
    <row r="61" spans="1:8" x14ac:dyDescent="0.25">
      <c r="A61" s="33" t="s">
        <v>14</v>
      </c>
      <c r="B61" s="33"/>
      <c r="C61" s="33"/>
      <c r="D61" s="33"/>
      <c r="E61" s="33"/>
      <c r="F61" s="33"/>
      <c r="G61" s="33"/>
      <c r="H61" s="33"/>
    </row>
  </sheetData>
  <sheetProtection algorithmName="SHA-512" hashValue="5BCZC+Tc7d17+H/s8tuIXFImI9U4E907/c7q8unAUzAVC1CRu/mMGZI4eKVo794C0liffUh4DvUfrYFnUu8hMg==" saltValue="7HxPX2+TlwMc9l1JrV0wbg==" spinCount="100000" sheet="1" objects="1" scenarios="1"/>
  <customSheetViews>
    <customSheetView guid="{D74203C3-A5C7-487B-948E-CE4F6D58EFB1}" showPageBreaks="1" showGridLines="0" showRowCol="0" fitToPage="1" printArea="1" hiddenColumns="1" view="pageBreakPreview">
      <selection activeCell="B4" sqref="B4:C4"/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Header>&amp;R&amp;D&amp;T</oddHeader>
      </headerFooter>
    </customSheetView>
  </customSheetViews>
  <mergeCells count="9">
    <mergeCell ref="B6:C6"/>
    <mergeCell ref="A60:H60"/>
    <mergeCell ref="A61:H61"/>
    <mergeCell ref="A1:H1"/>
    <mergeCell ref="A2:H2"/>
    <mergeCell ref="B4:C4"/>
    <mergeCell ref="E4:G4"/>
    <mergeCell ref="B5:C5"/>
    <mergeCell ref="E5:F5"/>
  </mergeCells>
  <pageMargins left="0.70866141732283472" right="0.70866141732283472" top="0.74803149606299213" bottom="0.74803149606299213" header="0.31496062992125984" footer="0.31496062992125984"/>
  <pageSetup scale="75" orientation="portrait" r:id="rId2"/>
  <headerFooter>
    <oddHeader>&amp;R&amp;D&amp;T</oddHeader>
    <oddFooter>&amp;Lcontacto@cefin.com.mx&amp;C&amp;G&amp;Rwww.cefin.com.mx</oddFooter>
  </headerFooter>
  <drawing r:id="rId3"/>
  <legacyDrawingHF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12 MESES</vt:lpstr>
      <vt:lpstr>24 MESES</vt:lpstr>
      <vt:lpstr>36 MESES</vt:lpstr>
      <vt:lpstr>48 MESES</vt:lpstr>
      <vt:lpstr>'12 MESES'!Área_de_impresión</vt:lpstr>
      <vt:lpstr>'24 MESES'!Área_de_impresión</vt:lpstr>
      <vt:lpstr>'36 MESES'!Área_de_impresión</vt:lpstr>
      <vt:lpstr>'48 MESES'!Área_de_impresión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Usuario de Windows</cp:lastModifiedBy>
  <cp:lastPrinted>2018-06-14T20:34:03Z</cp:lastPrinted>
  <dcterms:created xsi:type="dcterms:W3CDTF">2018-03-29T02:21:59Z</dcterms:created>
  <dcterms:modified xsi:type="dcterms:W3CDTF">2018-06-14T20:41:59Z</dcterms:modified>
</cp:coreProperties>
</file>